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2025\Сайт\отчет по ВЦП\"/>
    </mc:Choice>
  </mc:AlternateContent>
  <xr:revisionPtr revIDLastSave="0" documentId="13_ncr:1_{251D8F08-D7AE-4432-B65A-D44C025EBA93}" xr6:coauthVersionLast="37" xr6:coauthVersionMax="37" xr10:uidLastSave="{00000000-0000-0000-0000-000000000000}"/>
  <bookViews>
    <workbookView xWindow="180" yWindow="930" windowWidth="20955" windowHeight="9495" tabRatio="921" activeTab="4" xr2:uid="{00000000-000D-0000-FFFF-FFFF00000000}"/>
  </bookViews>
  <sheets>
    <sheet name="Паспорт программы" sheetId="15" r:id="rId1"/>
    <sheet name="перечень" sheetId="17" r:id="rId2"/>
    <sheet name="свод вн+зн" sheetId="32" r:id="rId3"/>
    <sheet name="АП 1 вн" sheetId="30" r:id="rId4"/>
    <sheet name="АП2  - зн" sheetId="31" r:id="rId5"/>
    <sheet name="АП3 - СУБСИДИЯ" sheetId="35" r:id="rId6"/>
    <sheet name="АП4 - СУБСИДИЯ " sheetId="36" r:id="rId7"/>
    <sheet name="Субсидия" sheetId="33" state="hidden" r:id="rId8"/>
    <sheet name="АП 1 внутрикварталка" sheetId="26" state="hidden" r:id="rId9"/>
    <sheet name="АП2  - знопы" sheetId="27" state="hidden" r:id="rId10"/>
    <sheet name="свод для проекта" sheetId="24" state="hidden" r:id="rId11"/>
    <sheet name="свод" sheetId="16" state="hidden" r:id="rId12"/>
    <sheet name="АП-1" sheetId="1" state="hidden" r:id="rId13"/>
    <sheet name="АП-2" sheetId="3" state="hidden" r:id="rId14"/>
    <sheet name="АП-3" sheetId="4" state="hidden" r:id="rId15"/>
    <sheet name="АП-4" sheetId="9" state="hidden" r:id="rId16"/>
    <sheet name="АП-5" sheetId="5" state="hidden" r:id="rId17"/>
    <sheet name="АП -6" sheetId="6" state="hidden" r:id="rId18"/>
    <sheet name="АП-6" sheetId="18" state="hidden" r:id="rId19"/>
    <sheet name="АП_7" sheetId="12" state="hidden" r:id="rId20"/>
    <sheet name="АП - 8" sheetId="13" state="hidden" r:id="rId21"/>
    <sheet name="ИТОГО" sheetId="14" state="hidden" r:id="rId22"/>
  </sheets>
  <externalReferences>
    <externalReference r:id="rId23"/>
    <externalReference r:id="rId24"/>
    <externalReference r:id="rId25"/>
  </externalReferences>
  <definedNames>
    <definedName name="_Hlk16679685" localSheetId="3">'АП 1 вн'!#REF!</definedName>
    <definedName name="_Hlk16679685" localSheetId="8">'АП 1 внутрикварталка'!#REF!</definedName>
    <definedName name="_Hlk16679685" localSheetId="12">'АП-1'!#REF!</definedName>
    <definedName name="_Hlk16679685" localSheetId="4">'АП2  - зн'!#REF!</definedName>
    <definedName name="_Hlk16679685" localSheetId="9">'АП2  - знопы'!#REF!</definedName>
    <definedName name="_Hlk16679685" localSheetId="5">'АП3 - СУБСИДИЯ'!#REF!</definedName>
    <definedName name="_Hlk16679685" localSheetId="6">'АП4 - СУБСИДИЯ '!#REF!</definedName>
    <definedName name="_Hlk17798164" localSheetId="3">'АП 1 вн'!#REF!</definedName>
    <definedName name="_Hlk17798164" localSheetId="8">'АП 1 внутрикварталка'!#REF!</definedName>
    <definedName name="_Hlk17798164" localSheetId="12">'АП-1'!$C$9</definedName>
    <definedName name="_Hlk17798164" localSheetId="4">'АП2  - зн'!#REF!</definedName>
    <definedName name="_Hlk17798164" localSheetId="9">'АП2  - знопы'!#REF!</definedName>
    <definedName name="_Hlk17798164" localSheetId="5">'АП3 - СУБСИДИЯ'!#REF!</definedName>
    <definedName name="_Hlk17798164" localSheetId="6">'АП4 - СУБСИДИЯ '!#REF!</definedName>
    <definedName name="_Hlk20307348" localSheetId="16">'АП-5'!#REF!</definedName>
    <definedName name="_Hlk20307373" localSheetId="16">'АП-5'!#REF!</definedName>
    <definedName name="_Hlk20307504" localSheetId="16">'АП-5'!#REF!</definedName>
    <definedName name="_Hlk20307560" localSheetId="16">'АП-5'!#REF!</definedName>
    <definedName name="_Hlk22037171" localSheetId="16">'АП-5'!#REF!</definedName>
    <definedName name="_Hlk22037179" localSheetId="16">'АП-5'!#REF!</definedName>
    <definedName name="_Hlk22206668" localSheetId="20">'АП - 8'!$H$65</definedName>
    <definedName name="_Hlk22207219" localSheetId="20">'АП - 8'!$D$68</definedName>
    <definedName name="_Hlk22299278" localSheetId="18">'АП-6'!#REF!</definedName>
    <definedName name="_Hlk4165740" localSheetId="16">'АП-5'!#REF!</definedName>
    <definedName name="_xlnm.Print_Area" localSheetId="3">'АП 1 вн'!$A$1:$I$229</definedName>
    <definedName name="_xlnm.Print_Area" localSheetId="19">АП_7!$A$1:$I$24</definedName>
    <definedName name="_xlnm.Print_Area" localSheetId="4">'АП2  - зн'!$A$1:$I$575</definedName>
    <definedName name="_xlnm.Print_Area" localSheetId="14">'АП-3'!$A$1:$I$29</definedName>
    <definedName name="_xlnm.Print_Area" localSheetId="5">'АП3 - СУБСИДИЯ'!#REF!</definedName>
    <definedName name="_xlnm.Print_Area" localSheetId="6">'АП4 - СУБСИДИЯ '!#REF!</definedName>
    <definedName name="_xlnm.Print_Area" localSheetId="16">'АП-5'!$A$1:$I$55</definedName>
    <definedName name="_xlnm.Print_Area" localSheetId="18">'АП-6'!$A$1:$I$447</definedName>
    <definedName name="_xlnm.Print_Area" localSheetId="0">'Паспорт программы'!$A$1:$E$43</definedName>
    <definedName name="_xlnm.Print_Area" localSheetId="11">свод!$A$1:$H$60</definedName>
    <definedName name="_xlnm.Print_Area" localSheetId="2">'свод вн+зн'!$A$1:$M$96</definedName>
    <definedName name="_xlnm.Print_Area" localSheetId="10">'свод для проекта'!$A$1:$E$22</definedName>
  </definedName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5" i="32" l="1"/>
  <c r="K6" i="32" l="1"/>
  <c r="L93" i="32"/>
  <c r="L92" i="32" s="1"/>
  <c r="L91" i="32" s="1"/>
  <c r="L90" i="32" s="1"/>
  <c r="L95" i="32"/>
  <c r="L94" i="32" s="1"/>
  <c r="M92" i="32"/>
  <c r="M94" i="32"/>
  <c r="M43" i="32" l="1"/>
  <c r="M44" i="32"/>
  <c r="M41" i="32"/>
  <c r="M25" i="32"/>
  <c r="H37" i="36"/>
  <c r="G37" i="36"/>
  <c r="J47" i="35"/>
  <c r="G47" i="35"/>
  <c r="J20" i="35"/>
  <c r="J48" i="35" s="1"/>
  <c r="G20" i="35"/>
  <c r="G48" i="35" s="1"/>
  <c r="H258" i="31" l="1"/>
  <c r="H557" i="31"/>
  <c r="H118" i="31" l="1"/>
  <c r="L28" i="32" l="1"/>
  <c r="J27" i="32"/>
  <c r="I27" i="32"/>
  <c r="L27" i="32" s="1"/>
  <c r="J5" i="32"/>
  <c r="K19" i="32"/>
  <c r="M19" i="32" s="1"/>
  <c r="L19" i="32"/>
  <c r="K18" i="32"/>
  <c r="H500" i="31"/>
  <c r="I557" i="31"/>
  <c r="H369" i="31" l="1"/>
  <c r="I368" i="31"/>
  <c r="I23" i="35"/>
  <c r="H12" i="35"/>
  <c r="E12" i="35"/>
  <c r="H504" i="31"/>
  <c r="H510" i="31" s="1"/>
  <c r="I573" i="31"/>
  <c r="I574" i="31" s="1"/>
  <c r="I575" i="31" s="1"/>
  <c r="H573" i="31"/>
  <c r="I570" i="31"/>
  <c r="H570" i="31"/>
  <c r="I567" i="31"/>
  <c r="H567" i="31"/>
  <c r="I550" i="31"/>
  <c r="H550" i="31"/>
  <c r="I545" i="31"/>
  <c r="H545" i="31"/>
  <c r="I538" i="31"/>
  <c r="H538" i="31"/>
  <c r="H509" i="31"/>
  <c r="H236" i="31"/>
  <c r="H231" i="31"/>
  <c r="H211" i="31"/>
  <c r="H131" i="31"/>
  <c r="H23" i="31"/>
  <c r="H16" i="31"/>
  <c r="I227" i="30"/>
  <c r="H227" i="30"/>
  <c r="H228" i="30" s="1"/>
  <c r="G72" i="30"/>
  <c r="H70" i="30"/>
  <c r="H63" i="30"/>
  <c r="H59" i="30"/>
  <c r="H54" i="30"/>
  <c r="H48" i="30"/>
  <c r="H49" i="30" s="1"/>
  <c r="G41" i="30"/>
  <c r="G42" i="30"/>
  <c r="G43" i="30"/>
  <c r="G44" i="30"/>
  <c r="G45" i="30"/>
  <c r="G40" i="30"/>
  <c r="H38" i="30"/>
  <c r="H34" i="30"/>
  <c r="H229" i="30" l="1"/>
  <c r="H574" i="31"/>
  <c r="E72" i="30"/>
  <c r="I57" i="32"/>
  <c r="I68" i="32"/>
  <c r="L68" i="32"/>
  <c r="I48" i="32"/>
  <c r="K34" i="32"/>
  <c r="H94" i="32"/>
  <c r="K92" i="32"/>
  <c r="K69" i="32" l="1"/>
  <c r="I69" i="32"/>
  <c r="I6" i="32"/>
  <c r="I5" i="32" s="1"/>
  <c r="I67" i="32"/>
  <c r="I66" i="32"/>
  <c r="I51" i="32"/>
  <c r="I49" i="32"/>
  <c r="L49" i="32" s="1"/>
  <c r="L48" i="32"/>
  <c r="L52" i="32"/>
  <c r="F509" i="31"/>
  <c r="J165" i="30" l="1"/>
  <c r="F36" i="30"/>
  <c r="J24" i="30"/>
  <c r="F32" i="35"/>
  <c r="F580" i="31" l="1"/>
  <c r="J151" i="30" l="1"/>
  <c r="F231" i="31"/>
  <c r="L53" i="32"/>
  <c r="F211" i="31"/>
  <c r="F500" i="31"/>
  <c r="M48" i="32" l="1"/>
  <c r="J30" i="30" l="1"/>
  <c r="F44" i="35" l="1"/>
  <c r="F27" i="35"/>
  <c r="F47" i="35" l="1"/>
  <c r="K43" i="30"/>
  <c r="K45" i="30" s="1"/>
  <c r="M15" i="32"/>
  <c r="F34" i="30"/>
  <c r="F227" i="30" l="1"/>
  <c r="G327" i="13" l="1"/>
  <c r="F307" i="13"/>
  <c r="H293" i="13"/>
  <c r="H292" i="13"/>
  <c r="H291" i="13"/>
  <c r="G288" i="13"/>
  <c r="G284" i="13"/>
  <c r="G280" i="13"/>
  <c r="G277" i="13"/>
  <c r="G272" i="13"/>
  <c r="G268" i="13"/>
  <c r="G264" i="13"/>
  <c r="G257" i="13"/>
  <c r="G253" i="13"/>
  <c r="G249" i="13"/>
  <c r="G244" i="13"/>
  <c r="G240" i="13"/>
  <c r="G236" i="13"/>
  <c r="G233" i="13"/>
  <c r="G229" i="13"/>
  <c r="G226" i="13"/>
  <c r="G222" i="13"/>
  <c r="G218" i="13"/>
  <c r="G214" i="13"/>
  <c r="G210" i="13"/>
  <c r="G206" i="13"/>
  <c r="G202" i="13"/>
  <c r="G199" i="13"/>
  <c r="G195" i="13"/>
  <c r="G191" i="13"/>
  <c r="G188" i="13"/>
  <c r="G184" i="13"/>
  <c r="G180" i="13"/>
  <c r="G174" i="13"/>
  <c r="G170" i="13"/>
  <c r="G164" i="13"/>
  <c r="G160" i="13"/>
  <c r="G156" i="13"/>
  <c r="G152" i="13"/>
  <c r="G148" i="13"/>
  <c r="G145" i="13"/>
  <c r="G141" i="13"/>
  <c r="G137" i="13"/>
  <c r="G133" i="13"/>
  <c r="G129" i="13"/>
  <c r="G126" i="13"/>
  <c r="G120" i="13"/>
  <c r="G116" i="13"/>
  <c r="G110" i="13"/>
  <c r="G106" i="13"/>
  <c r="G102" i="13"/>
  <c r="G98" i="13"/>
  <c r="G95" i="13"/>
  <c r="G91" i="13"/>
  <c r="G70" i="13"/>
  <c r="F63" i="13"/>
  <c r="F62" i="13"/>
  <c r="F61" i="13"/>
  <c r="E24" i="13"/>
  <c r="E55" i="13" s="1"/>
  <c r="E23" i="13"/>
  <c r="E54" i="13" s="1"/>
  <c r="F8" i="13"/>
  <c r="F11" i="13" s="1"/>
  <c r="G6" i="13"/>
  <c r="H22" i="12"/>
  <c r="H52" i="16" s="1"/>
  <c r="H51" i="16" s="1"/>
  <c r="H50" i="16" s="1"/>
  <c r="G22" i="12"/>
  <c r="D12" i="24" s="1"/>
  <c r="E22" i="12"/>
  <c r="H435" i="18"/>
  <c r="D435" i="18"/>
  <c r="G434" i="18"/>
  <c r="G433" i="18"/>
  <c r="G432" i="18"/>
  <c r="G431" i="18"/>
  <c r="G430" i="18"/>
  <c r="G429" i="18"/>
  <c r="G428" i="18"/>
  <c r="G427" i="18"/>
  <c r="G426" i="18"/>
  <c r="G425" i="18"/>
  <c r="G424" i="18"/>
  <c r="G423" i="18"/>
  <c r="G422" i="18"/>
  <c r="G421" i="18"/>
  <c r="G420" i="18"/>
  <c r="G419" i="18"/>
  <c r="G418" i="18"/>
  <c r="G417" i="18"/>
  <c r="G416" i="18"/>
  <c r="G415" i="18"/>
  <c r="G414" i="18"/>
  <c r="G413" i="18"/>
  <c r="G412" i="18"/>
  <c r="G411" i="18"/>
  <c r="G410" i="18"/>
  <c r="G409" i="18"/>
  <c r="G408" i="18"/>
  <c r="H406" i="18"/>
  <c r="G406" i="18"/>
  <c r="H391" i="18"/>
  <c r="G391" i="18"/>
  <c r="K385" i="18"/>
  <c r="H385" i="18"/>
  <c r="D385" i="18"/>
  <c r="G382" i="18"/>
  <c r="G381" i="18"/>
  <c r="D11" i="24" s="1"/>
  <c r="H379" i="18"/>
  <c r="H376" i="18"/>
  <c r="G376" i="18"/>
  <c r="G49" i="16" s="1"/>
  <c r="E49" i="16" s="1"/>
  <c r="H359" i="18"/>
  <c r="H48" i="16" s="1"/>
  <c r="G356" i="18"/>
  <c r="G352" i="18"/>
  <c r="H350" i="18"/>
  <c r="H47" i="16" s="1"/>
  <c r="G350" i="18"/>
  <c r="G47" i="16" s="1"/>
  <c r="E47" i="16" s="1"/>
  <c r="H31" i="18"/>
  <c r="H45" i="16" s="1"/>
  <c r="G30" i="18"/>
  <c r="G29" i="18"/>
  <c r="G28" i="18"/>
  <c r="G27" i="18"/>
  <c r="D22" i="18"/>
  <c r="G22" i="18" s="1"/>
  <c r="D21" i="18"/>
  <c r="G21" i="18" s="1"/>
  <c r="D20" i="18"/>
  <c r="G20" i="18" s="1"/>
  <c r="D19" i="18"/>
  <c r="G19" i="18" s="1"/>
  <c r="O16" i="18"/>
  <c r="H16" i="18"/>
  <c r="H24" i="18" s="1"/>
  <c r="H44" i="16" s="1"/>
  <c r="D15" i="18"/>
  <c r="G15" i="18" s="1"/>
  <c r="D14" i="18"/>
  <c r="G14" i="18" s="1"/>
  <c r="G13" i="18"/>
  <c r="G12" i="18"/>
  <c r="J357" i="6"/>
  <c r="J34" i="6"/>
  <c r="J33" i="6"/>
  <c r="J32" i="6"/>
  <c r="J31" i="6"/>
  <c r="J29" i="6"/>
  <c r="J27" i="6"/>
  <c r="M26" i="6"/>
  <c r="M27" i="6" s="1"/>
  <c r="J22" i="6"/>
  <c r="J15" i="6"/>
  <c r="K54" i="5"/>
  <c r="J54" i="5"/>
  <c r="H52" i="5"/>
  <c r="D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H23" i="5"/>
  <c r="G23" i="5"/>
  <c r="I15" i="9"/>
  <c r="H11" i="9"/>
  <c r="H15" i="9" s="1"/>
  <c r="D9" i="24" s="1"/>
  <c r="H19" i="4"/>
  <c r="H25" i="16" s="1"/>
  <c r="H24" i="16" s="1"/>
  <c r="G19" i="4"/>
  <c r="K13" i="4"/>
  <c r="H13" i="4"/>
  <c r="D13" i="4"/>
  <c r="D23" i="16" s="1"/>
  <c r="G10" i="4"/>
  <c r="G9" i="4"/>
  <c r="G13" i="4" s="1"/>
  <c r="G23" i="16" s="1"/>
  <c r="G12" i="3"/>
  <c r="H10" i="3"/>
  <c r="G19" i="16" s="1"/>
  <c r="E19" i="16" s="1"/>
  <c r="I9" i="3"/>
  <c r="I12" i="3" s="1"/>
  <c r="H9" i="3"/>
  <c r="I45" i="1"/>
  <c r="H45" i="1"/>
  <c r="H42" i="1"/>
  <c r="I34" i="1"/>
  <c r="H34" i="1"/>
  <c r="G9" i="1"/>
  <c r="F9" i="1"/>
  <c r="H49" i="16"/>
  <c r="H40" i="16"/>
  <c r="H39" i="16" s="1"/>
  <c r="G40" i="16"/>
  <c r="G39" i="16" s="1"/>
  <c r="H38" i="16"/>
  <c r="H37" i="16" s="1"/>
  <c r="G38" i="16"/>
  <c r="E38" i="16" s="1"/>
  <c r="H36" i="16"/>
  <c r="H35" i="16" s="1"/>
  <c r="G36" i="16"/>
  <c r="G35" i="16" s="1"/>
  <c r="H33" i="16"/>
  <c r="G33" i="16"/>
  <c r="H32" i="16"/>
  <c r="G32" i="16"/>
  <c r="H31" i="16"/>
  <c r="G31" i="16"/>
  <c r="H30" i="16"/>
  <c r="G30" i="16"/>
  <c r="H27" i="16"/>
  <c r="H26" i="16" s="1"/>
  <c r="G27" i="16"/>
  <c r="G26" i="16" s="1"/>
  <c r="G25" i="16"/>
  <c r="G24" i="16" s="1"/>
  <c r="D25" i="16"/>
  <c r="H22" i="16"/>
  <c r="H20" i="16"/>
  <c r="G20" i="16"/>
  <c r="E20" i="16" s="1"/>
  <c r="H19" i="16"/>
  <c r="G16" i="16"/>
  <c r="E16" i="16" s="1"/>
  <c r="E15" i="16"/>
  <c r="E13" i="16"/>
  <c r="H12" i="16"/>
  <c r="H10" i="16" s="1"/>
  <c r="H9" i="16" s="1"/>
  <c r="E12" i="16"/>
  <c r="E11" i="16"/>
  <c r="G10" i="16"/>
  <c r="E14" i="24"/>
  <c r="D13" i="24"/>
  <c r="H460" i="27"/>
  <c r="D460" i="27"/>
  <c r="G459" i="27"/>
  <c r="G458" i="27"/>
  <c r="G457" i="27"/>
  <c r="G456" i="27"/>
  <c r="G455" i="27"/>
  <c r="G454" i="27"/>
  <c r="G453" i="27"/>
  <c r="G452" i="27"/>
  <c r="G451" i="27"/>
  <c r="G450" i="27"/>
  <c r="G449" i="27"/>
  <c r="G448" i="27"/>
  <c r="G447" i="27"/>
  <c r="G446" i="27"/>
  <c r="G445" i="27"/>
  <c r="G444" i="27"/>
  <c r="G443" i="27"/>
  <c r="G442" i="27"/>
  <c r="G441" i="27"/>
  <c r="G440" i="27"/>
  <c r="G439" i="27"/>
  <c r="G438" i="27"/>
  <c r="G437" i="27"/>
  <c r="G436" i="27"/>
  <c r="G435" i="27"/>
  <c r="G434" i="27"/>
  <c r="G433" i="27"/>
  <c r="H431" i="27"/>
  <c r="G431" i="27"/>
  <c r="H416" i="27"/>
  <c r="G416" i="27"/>
  <c r="H410" i="27"/>
  <c r="D410" i="27"/>
  <c r="G409" i="27"/>
  <c r="G410" i="27" s="1"/>
  <c r="H407" i="27"/>
  <c r="G407" i="27"/>
  <c r="H401" i="27"/>
  <c r="G401" i="27"/>
  <c r="H390" i="27"/>
  <c r="G390" i="27"/>
  <c r="H373" i="27"/>
  <c r="G369" i="27"/>
  <c r="G373" i="27" s="1"/>
  <c r="H367" i="27"/>
  <c r="G367" i="27"/>
  <c r="H48" i="27"/>
  <c r="G47" i="27"/>
  <c r="G46" i="27"/>
  <c r="G45" i="27"/>
  <c r="G44" i="27"/>
  <c r="D39" i="27"/>
  <c r="G39" i="27" s="1"/>
  <c r="D38" i="27"/>
  <c r="G38" i="27" s="1"/>
  <c r="D37" i="27"/>
  <c r="G37" i="27" s="1"/>
  <c r="D36" i="27"/>
  <c r="G36" i="27" s="1"/>
  <c r="H33" i="27"/>
  <c r="H41" i="27" s="1"/>
  <c r="D32" i="27"/>
  <c r="G32" i="27" s="1"/>
  <c r="D31" i="27"/>
  <c r="G31" i="27" s="1"/>
  <c r="G30" i="27"/>
  <c r="G29" i="27"/>
  <c r="H23" i="27"/>
  <c r="G23" i="27"/>
  <c r="F23" i="27"/>
  <c r="D23" i="27"/>
  <c r="I66" i="26"/>
  <c r="G63" i="26"/>
  <c r="H63" i="26" s="1"/>
  <c r="H66" i="26" s="1"/>
  <c r="I61" i="26"/>
  <c r="D61" i="26"/>
  <c r="D66" i="26" s="1"/>
  <c r="G58" i="26"/>
  <c r="G61" i="26" s="1"/>
  <c r="I55" i="26"/>
  <c r="H51" i="26"/>
  <c r="H55" i="26" s="1"/>
  <c r="I45" i="26"/>
  <c r="H42" i="26"/>
  <c r="H45" i="26" s="1"/>
  <c r="I34" i="26"/>
  <c r="H34" i="26"/>
  <c r="G17" i="26"/>
  <c r="F17" i="26"/>
  <c r="G14" i="26"/>
  <c r="I9" i="26"/>
  <c r="I14" i="26" s="1"/>
  <c r="H9" i="26"/>
  <c r="H14" i="26" s="1"/>
  <c r="F28" i="33"/>
  <c r="D24" i="33"/>
  <c r="D18" i="33"/>
  <c r="I15" i="33"/>
  <c r="I10" i="33"/>
  <c r="H10" i="33"/>
  <c r="G10" i="33"/>
  <c r="F10" i="33"/>
  <c r="J37" i="36"/>
  <c r="I37" i="36"/>
  <c r="F37" i="36"/>
  <c r="K37" i="36"/>
  <c r="J105" i="32" s="1"/>
  <c r="I47" i="35"/>
  <c r="I20" i="35"/>
  <c r="F20" i="35"/>
  <c r="F573" i="31"/>
  <c r="F570" i="31"/>
  <c r="F567" i="31"/>
  <c r="M62" i="32" s="1"/>
  <c r="L62" i="32"/>
  <c r="F557" i="31"/>
  <c r="L65" i="32"/>
  <c r="F550" i="31"/>
  <c r="F545" i="31"/>
  <c r="M69" i="32" s="1"/>
  <c r="F538" i="31"/>
  <c r="M60" i="32" s="1"/>
  <c r="L60" i="32"/>
  <c r="F504" i="31"/>
  <c r="F373" i="31"/>
  <c r="I47" i="32"/>
  <c r="F369" i="31"/>
  <c r="F360" i="31"/>
  <c r="F286" i="31"/>
  <c r="F258" i="31"/>
  <c r="F236" i="31"/>
  <c r="M54" i="32"/>
  <c r="F131" i="31"/>
  <c r="L45" i="32"/>
  <c r="F118" i="31"/>
  <c r="F23" i="31"/>
  <c r="F16" i="31"/>
  <c r="H22" i="33"/>
  <c r="F76" i="30"/>
  <c r="F70" i="30"/>
  <c r="K35" i="32" s="1"/>
  <c r="F63" i="30"/>
  <c r="K25" i="32" s="1"/>
  <c r="F59" i="30"/>
  <c r="M33" i="32" s="1"/>
  <c r="F54" i="30"/>
  <c r="F48" i="30"/>
  <c r="M18" i="32" s="1"/>
  <c r="L18" i="32"/>
  <c r="F38" i="30"/>
  <c r="K17" i="32" s="1"/>
  <c r="K95" i="32"/>
  <c r="I94" i="32"/>
  <c r="K94" i="32" s="1"/>
  <c r="I92" i="32"/>
  <c r="H92" i="32"/>
  <c r="J92" i="32" s="1"/>
  <c r="M88" i="32"/>
  <c r="L88" i="32"/>
  <c r="K87" i="32"/>
  <c r="J87" i="32"/>
  <c r="I87" i="32"/>
  <c r="H87" i="32"/>
  <c r="M86" i="32"/>
  <c r="K85" i="32"/>
  <c r="J85" i="32"/>
  <c r="I85" i="32"/>
  <c r="H85" i="32"/>
  <c r="H84" i="32" s="1"/>
  <c r="M81" i="32"/>
  <c r="L81" i="32"/>
  <c r="K80" i="32"/>
  <c r="J80" i="32"/>
  <c r="I80" i="32"/>
  <c r="H80" i="32"/>
  <c r="M79" i="32"/>
  <c r="L79" i="32"/>
  <c r="K78" i="32"/>
  <c r="J78" i="32"/>
  <c r="I78" i="32"/>
  <c r="H78" i="32"/>
  <c r="M66" i="32"/>
  <c r="L66" i="32"/>
  <c r="M64" i="32"/>
  <c r="M63" i="32" s="1"/>
  <c r="M61" i="32"/>
  <c r="L61" i="32"/>
  <c r="M58" i="32"/>
  <c r="L58" i="32"/>
  <c r="M57" i="32"/>
  <c r="L57" i="32"/>
  <c r="M56" i="32"/>
  <c r="L56" i="32"/>
  <c r="L34" i="32"/>
  <c r="L31" i="32"/>
  <c r="L29" i="32" s="1"/>
  <c r="M30" i="32"/>
  <c r="M29" i="32" s="1"/>
  <c r="J24" i="32"/>
  <c r="K23" i="32"/>
  <c r="M23" i="32" s="1"/>
  <c r="L23" i="32"/>
  <c r="K22" i="32"/>
  <c r="M22" i="32" s="1"/>
  <c r="L22" i="32"/>
  <c r="K21" i="32"/>
  <c r="M21" i="32" s="1"/>
  <c r="L21" i="32"/>
  <c r="K16" i="32"/>
  <c r="M10" i="32"/>
  <c r="L10" i="32"/>
  <c r="L9" i="32"/>
  <c r="M8" i="32"/>
  <c r="L8" i="32"/>
  <c r="M7" i="32"/>
  <c r="L7" i="32"/>
  <c r="M50" i="32" l="1"/>
  <c r="K5" i="32"/>
  <c r="M6" i="32"/>
  <c r="H29" i="16"/>
  <c r="H28" i="16" s="1"/>
  <c r="I67" i="26"/>
  <c r="K40" i="32"/>
  <c r="M40" i="32" s="1"/>
  <c r="H24" i="31"/>
  <c r="H119" i="31" s="1"/>
  <c r="H575" i="31" s="1"/>
  <c r="H46" i="26"/>
  <c r="M34" i="32"/>
  <c r="K32" i="32"/>
  <c r="M32" i="32" s="1"/>
  <c r="L17" i="32"/>
  <c r="H46" i="1"/>
  <c r="D6" i="24" s="1"/>
  <c r="L16" i="32"/>
  <c r="M16" i="32"/>
  <c r="H23" i="33"/>
  <c r="H24" i="33" s="1"/>
  <c r="F48" i="35"/>
  <c r="K63" i="32"/>
  <c r="H18" i="16"/>
  <c r="H17" i="16" s="1"/>
  <c r="G29" i="16"/>
  <c r="G28" i="16" s="1"/>
  <c r="M17" i="32"/>
  <c r="I25" i="32"/>
  <c r="H53" i="5"/>
  <c r="L64" i="32"/>
  <c r="I63" i="32"/>
  <c r="L63" i="32" s="1"/>
  <c r="G460" i="27"/>
  <c r="G461" i="27" s="1"/>
  <c r="G385" i="18"/>
  <c r="I41" i="32"/>
  <c r="I77" i="32"/>
  <c r="I76" i="32" s="1"/>
  <c r="I75" i="32" s="1"/>
  <c r="I84" i="32"/>
  <c r="I83" i="32" s="1"/>
  <c r="I82" i="32" s="1"/>
  <c r="M78" i="32"/>
  <c r="L80" i="32"/>
  <c r="L71" i="32"/>
  <c r="L69" i="32"/>
  <c r="J84" i="32"/>
  <c r="J83" i="32" s="1"/>
  <c r="J82" i="32" s="1"/>
  <c r="L47" i="32"/>
  <c r="K47" i="32"/>
  <c r="L54" i="32"/>
  <c r="G9" i="16"/>
  <c r="H46" i="16"/>
  <c r="G52" i="16"/>
  <c r="K84" i="32"/>
  <c r="K83" i="32" s="1"/>
  <c r="K82" i="32" s="1"/>
  <c r="H12" i="3"/>
  <c r="D7" i="24" s="1"/>
  <c r="H20" i="4"/>
  <c r="K77" i="32"/>
  <c r="K76" i="32" s="1"/>
  <c r="K75" i="32" s="1"/>
  <c r="M87" i="32"/>
  <c r="G66" i="26"/>
  <c r="G67" i="26" s="1"/>
  <c r="G359" i="18"/>
  <c r="G48" i="16" s="1"/>
  <c r="E48" i="16" s="1"/>
  <c r="L59" i="32"/>
  <c r="H461" i="27"/>
  <c r="I46" i="26"/>
  <c r="I68" i="26" s="1"/>
  <c r="H58" i="26"/>
  <c r="H61" i="26" s="1"/>
  <c r="H67" i="26" s="1"/>
  <c r="H68" i="26" s="1"/>
  <c r="H21" i="16"/>
  <c r="K14" i="4"/>
  <c r="G52" i="5"/>
  <c r="G53" i="5" s="1"/>
  <c r="D10" i="24" s="1"/>
  <c r="J23" i="6"/>
  <c r="H43" i="16"/>
  <c r="G31" i="18"/>
  <c r="G45" i="16" s="1"/>
  <c r="E45" i="16" s="1"/>
  <c r="G435" i="18"/>
  <c r="I48" i="35"/>
  <c r="I91" i="32"/>
  <c r="J94" i="32"/>
  <c r="F228" i="30"/>
  <c r="G33" i="27"/>
  <c r="G48" i="27"/>
  <c r="H49" i="27"/>
  <c r="H391" i="27" s="1"/>
  <c r="G20" i="4"/>
  <c r="D8" i="24" s="1"/>
  <c r="G295" i="13"/>
  <c r="J298" i="13" s="1"/>
  <c r="G40" i="27"/>
  <c r="H77" i="32"/>
  <c r="L78" i="32"/>
  <c r="M80" i="32"/>
  <c r="M85" i="32"/>
  <c r="L87" i="32"/>
  <c r="L84" i="32" s="1"/>
  <c r="L83" i="32" s="1"/>
  <c r="L82" i="32" s="1"/>
  <c r="G18" i="16"/>
  <c r="G17" i="16" s="1"/>
  <c r="G37" i="16"/>
  <c r="G34" i="16" s="1"/>
  <c r="I46" i="1"/>
  <c r="J35" i="6"/>
  <c r="G16" i="18"/>
  <c r="K386" i="18"/>
  <c r="H294" i="13"/>
  <c r="J296" i="13" s="1"/>
  <c r="I20" i="32"/>
  <c r="L20" i="32" s="1"/>
  <c r="I29" i="32"/>
  <c r="L35" i="32"/>
  <c r="M35" i="32"/>
  <c r="K20" i="32"/>
  <c r="M20" i="32" s="1"/>
  <c r="K29" i="32"/>
  <c r="L33" i="32"/>
  <c r="K28" i="32"/>
  <c r="L39" i="32"/>
  <c r="M59" i="32"/>
  <c r="L40" i="32"/>
  <c r="F24" i="31"/>
  <c r="F119" i="31" s="1"/>
  <c r="M71" i="32"/>
  <c r="K44" i="32"/>
  <c r="K39" i="32"/>
  <c r="F510" i="31"/>
  <c r="F574" i="31" s="1"/>
  <c r="F581" i="31" s="1"/>
  <c r="K41" i="32"/>
  <c r="F49" i="30"/>
  <c r="G22" i="16"/>
  <c r="G21" i="16" s="1"/>
  <c r="I24" i="16"/>
  <c r="E23" i="16"/>
  <c r="I44" i="32"/>
  <c r="I43" i="32" s="1"/>
  <c r="H32" i="18"/>
  <c r="H436" i="18" s="1"/>
  <c r="H34" i="16"/>
  <c r="H8" i="16" s="1"/>
  <c r="G10" i="13"/>
  <c r="F12" i="13"/>
  <c r="F15" i="13" s="1"/>
  <c r="G23" i="18"/>
  <c r="J77" i="32"/>
  <c r="H91" i="32"/>
  <c r="I14" i="33"/>
  <c r="I16" i="33" s="1"/>
  <c r="M28" i="32" l="1"/>
  <c r="M27" i="32" s="1"/>
  <c r="M24" i="32" s="1"/>
  <c r="K27" i="32"/>
  <c r="L50" i="32"/>
  <c r="L46" i="32" s="1"/>
  <c r="M5" i="32"/>
  <c r="D14" i="24"/>
  <c r="D25" i="24" s="1"/>
  <c r="H462" i="27"/>
  <c r="I74" i="32"/>
  <c r="H42" i="16"/>
  <c r="H41" i="16" s="1"/>
  <c r="H7" i="16" s="1"/>
  <c r="M47" i="32"/>
  <c r="M46" i="32" s="1"/>
  <c r="L6" i="32"/>
  <c r="L5" i="32" s="1"/>
  <c r="L42" i="32"/>
  <c r="J37" i="30"/>
  <c r="J34" i="30"/>
  <c r="J36" i="30" s="1"/>
  <c r="L25" i="32"/>
  <c r="L26" i="32"/>
  <c r="K74" i="32"/>
  <c r="I32" i="32"/>
  <c r="I24" i="32" s="1"/>
  <c r="M49" i="32"/>
  <c r="H83" i="32"/>
  <c r="I50" i="32"/>
  <c r="G24" i="18"/>
  <c r="G44" i="16" s="1"/>
  <c r="E44" i="16" s="1"/>
  <c r="G41" i="27"/>
  <c r="G49" i="27" s="1"/>
  <c r="G391" i="27" s="1"/>
  <c r="G462" i="27" s="1"/>
  <c r="G51" i="16"/>
  <c r="G50" i="16" s="1"/>
  <c r="E52" i="16"/>
  <c r="G46" i="16"/>
  <c r="M84" i="32"/>
  <c r="J104" i="32"/>
  <c r="G8" i="16"/>
  <c r="F229" i="30"/>
  <c r="H76" i="32"/>
  <c r="L77" i="32"/>
  <c r="K91" i="32"/>
  <c r="I90" i="32"/>
  <c r="K90" i="32" s="1"/>
  <c r="K24" i="32"/>
  <c r="K50" i="32"/>
  <c r="K46" i="32" s="1"/>
  <c r="I38" i="32"/>
  <c r="L38" i="32" s="1"/>
  <c r="K43" i="32"/>
  <c r="M39" i="32"/>
  <c r="K38" i="32"/>
  <c r="M38" i="32" s="1"/>
  <c r="M37" i="32" s="1"/>
  <c r="F575" i="31"/>
  <c r="J103" i="32" s="1"/>
  <c r="L41" i="32"/>
  <c r="M77" i="32"/>
  <c r="J76" i="32"/>
  <c r="F16" i="13"/>
  <c r="G32" i="18"/>
  <c r="G436" i="18" s="1"/>
  <c r="L44" i="32"/>
  <c r="M83" i="32"/>
  <c r="M82" i="32"/>
  <c r="J91" i="32"/>
  <c r="H90" i="32"/>
  <c r="L24" i="32" l="1"/>
  <c r="L4" i="32" s="1"/>
  <c r="G43" i="16"/>
  <c r="J102" i="32"/>
  <c r="J106" i="32" s="1"/>
  <c r="L98" i="32"/>
  <c r="M91" i="32"/>
  <c r="H53" i="16"/>
  <c r="I46" i="32"/>
  <c r="N4" i="32"/>
  <c r="I102" i="32"/>
  <c r="L32" i="32"/>
  <c r="K4" i="32"/>
  <c r="H82" i="32"/>
  <c r="G42" i="16"/>
  <c r="G41" i="16" s="1"/>
  <c r="G7" i="16" s="1"/>
  <c r="G14" i="33"/>
  <c r="L76" i="32"/>
  <c r="L75" i="32" s="1"/>
  <c r="H75" i="32"/>
  <c r="I37" i="32"/>
  <c r="L37" i="32" s="1"/>
  <c r="K37" i="32"/>
  <c r="M76" i="32"/>
  <c r="M75" i="32" s="1"/>
  <c r="M74" i="32" s="1"/>
  <c r="J75" i="32"/>
  <c r="J74" i="32" s="1"/>
  <c r="J90" i="32"/>
  <c r="M90" i="32" s="1"/>
  <c r="F20" i="13"/>
  <c r="F19" i="13"/>
  <c r="G18" i="13" s="1"/>
  <c r="L43" i="32"/>
  <c r="G14" i="13"/>
  <c r="H74" i="32" l="1"/>
  <c r="H3" i="32" s="1"/>
  <c r="J3" i="32"/>
  <c r="I36" i="32"/>
  <c r="L36" i="32" s="1"/>
  <c r="G15" i="33"/>
  <c r="G17" i="33" s="1"/>
  <c r="G18" i="33" s="1"/>
  <c r="H25" i="33" s="1"/>
  <c r="I103" i="32"/>
  <c r="M4" i="32"/>
  <c r="O4" i="32" s="1"/>
  <c r="K36" i="32"/>
  <c r="K3" i="32" s="1"/>
  <c r="G53" i="16"/>
  <c r="L74" i="32"/>
  <c r="I4" i="32"/>
  <c r="J96" i="32"/>
  <c r="F23" i="13"/>
  <c r="G22" i="13" s="1"/>
  <c r="F24" i="13"/>
  <c r="F27" i="13" s="1"/>
  <c r="H96" i="32" l="1"/>
  <c r="I3" i="32"/>
  <c r="L3" i="32" s="1"/>
  <c r="M3" i="32"/>
  <c r="N3" i="32" s="1"/>
  <c r="M36" i="32"/>
  <c r="M96" i="32" s="1"/>
  <c r="L96" i="32"/>
  <c r="N5" i="32"/>
  <c r="I17" i="33"/>
  <c r="I96" i="32"/>
  <c r="K96" i="32"/>
  <c r="L97" i="32" s="1"/>
  <c r="F28" i="13"/>
  <c r="G26" i="13"/>
  <c r="N37" i="32" l="1"/>
  <c r="F32" i="13"/>
  <c r="F36" i="13" s="1"/>
  <c r="F40" i="13" s="1"/>
  <c r="F44" i="13" s="1"/>
  <c r="F48" i="13" s="1"/>
  <c r="F52" i="13" s="1"/>
  <c r="F31" i="13"/>
  <c r="F35" i="13" l="1"/>
  <c r="G30" i="13"/>
  <c r="F39" i="13" l="1"/>
  <c r="G34" i="13"/>
  <c r="F43" i="13" l="1"/>
  <c r="G38" i="13"/>
  <c r="F47" i="13" l="1"/>
  <c r="G42" i="13"/>
  <c r="F51" i="13" l="1"/>
  <c r="G50" i="13" s="1"/>
  <c r="G46" i="13"/>
  <c r="G56" i="13" l="1"/>
  <c r="G332" i="13" s="1"/>
</calcChain>
</file>

<file path=xl/sharedStrings.xml><?xml version="1.0" encoding="utf-8"?>
<sst xmlns="http://schemas.openxmlformats.org/spreadsheetml/2006/main" count="6011" uniqueCount="1647">
  <si>
    <t>№ п/п</t>
  </si>
  <si>
    <t>Адрес</t>
  </si>
  <si>
    <t>Наименование вида работ</t>
  </si>
  <si>
    <t>Объем</t>
  </si>
  <si>
    <t>Ед. изм.</t>
  </si>
  <si>
    <t>Примечание</t>
  </si>
  <si>
    <t>1.1</t>
  </si>
  <si>
    <t>1.2</t>
  </si>
  <si>
    <t xml:space="preserve"> руб.</t>
  </si>
  <si>
    <t>Ед</t>
  </si>
  <si>
    <t>Всего</t>
  </si>
  <si>
    <t>руб.</t>
  </si>
  <si>
    <t>Стоимость</t>
  </si>
  <si>
    <t>Разборка асфальтобетонного покрытия</t>
  </si>
  <si>
    <t>Устройство асфальтобетонного покрытия</t>
  </si>
  <si>
    <t>Регулировка колодцев</t>
  </si>
  <si>
    <t>шт.</t>
  </si>
  <si>
    <t>п.м.</t>
  </si>
  <si>
    <t>7-я линия В.О., д. 72-74</t>
  </si>
  <si>
    <t>Демонтаж БР 100.20.8</t>
  </si>
  <si>
    <t>Ремонт набивного покрытия</t>
  </si>
  <si>
    <t>Устройство плиточного покрытия</t>
  </si>
  <si>
    <t>Ремонт а/б:</t>
  </si>
  <si>
    <t>Требуется проект. Нужен ордер ГАТИ. Работы выполняются в рамках приоритетного проекта «Комфортная городская среда».</t>
  </si>
  <si>
    <t>Установка БР 100.20.8</t>
  </si>
  <si>
    <t>ВСЕГО по разделу:</t>
  </si>
  <si>
    <t>РАЗДЕЛ  II - Ремонт асфальтобетона картами</t>
  </si>
  <si>
    <t>Внутридворовые и внутриквартальные территории, расположенные в границах внутригородского муниципального образования Санкт-Петербурга муниципальный округ Васильевский</t>
  </si>
  <si>
    <r>
      <t>м</t>
    </r>
    <r>
      <rPr>
        <vertAlign val="superscript"/>
        <sz val="10"/>
        <color theme="1"/>
        <rFont val="Times New Roman"/>
        <family val="1"/>
        <charset val="204"/>
      </rPr>
      <t>2</t>
    </r>
  </si>
  <si>
    <t>Утилизация от разборки на полигоне</t>
  </si>
  <si>
    <t xml:space="preserve">Ремонт (восстановление) асфальтобетонного покрытия картами площадью до 5 м2 </t>
  </si>
  <si>
    <t>Ремонт асфальтобетонного покрытия однослойного толщиной 80 мм площадью ремонта до 5 м2</t>
  </si>
  <si>
    <t>Ремонт (восстановление) асфальтобетонного покрытия картами площадью до 25 м2</t>
  </si>
  <si>
    <t>Ремонт асфальтобетонного покрытия однослойного толщиной 80 мм площадью ремонта до 25 м2. Устройство плиточного покрытия</t>
  </si>
  <si>
    <t>Всего по программе:</t>
  </si>
  <si>
    <r>
      <t>м</t>
    </r>
    <r>
      <rPr>
        <vertAlign val="superscript"/>
        <sz val="10"/>
        <color theme="1"/>
        <rFont val="Times New Roman"/>
        <family val="1"/>
        <charset val="204"/>
      </rPr>
      <t>3</t>
    </r>
  </si>
  <si>
    <t>АДРЕСНАЯ ПРОГРАММА</t>
  </si>
  <si>
    <t>РАЗДЕЛ  I - Текущий ремонт</t>
  </si>
  <si>
    <t>2.1</t>
  </si>
  <si>
    <t>2.2</t>
  </si>
  <si>
    <t xml:space="preserve">Примечание к разделу I: </t>
  </si>
  <si>
    <t>1.Ввиду того, что работы ведутся в исторической части Санкт-Петербурга, необходимо при составлении сметной документации учитывать производство работ в стеснённых условиях.</t>
  </si>
  <si>
    <t>2.Во всех адресах учесть утилизацию и вывоз отходов.</t>
  </si>
  <si>
    <t xml:space="preserve">Примечание к разделу II: </t>
  </si>
  <si>
    <t>1. Ввиду того, что работы ведутся в исторической части Санкт-Петербурга, необходимо при составлении сметной документации учитывать производство работ в стеснённых условиях.</t>
  </si>
  <si>
    <t>Примечание:</t>
  </si>
  <si>
    <t xml:space="preserve"> Приложение №1 к программе</t>
  </si>
  <si>
    <t xml:space="preserve"> Приложение №2 к программе</t>
  </si>
  <si>
    <t>Услуги по разработке паспортов отходов</t>
  </si>
  <si>
    <t>Технадзор</t>
  </si>
  <si>
    <t>Установка газонных ограждений</t>
  </si>
  <si>
    <t>П.М.</t>
  </si>
  <si>
    <t>Демонтаж газонных ограждений</t>
  </si>
  <si>
    <t>7-я линия В.О. дом № 72-74</t>
  </si>
  <si>
    <t>Территория МО Васильевский</t>
  </si>
  <si>
    <t>5 линия В.О. д. 56</t>
  </si>
  <si>
    <t>Установка урн</t>
  </si>
  <si>
    <t>Демонтаж урн</t>
  </si>
  <si>
    <t>Ед.</t>
  </si>
  <si>
    <t>Кол-во</t>
  </si>
  <si>
    <t>Устройство основания контейнерной площадки</t>
  </si>
  <si>
    <t>Оборудование контейнерной площадки</t>
  </si>
  <si>
    <t>Всего по адресу:</t>
  </si>
  <si>
    <t xml:space="preserve"> Приложение №5 к программе</t>
  </si>
  <si>
    <t>Наб. Макарова, дом 34 литера А</t>
  </si>
  <si>
    <t>Устройство резинового покрытия</t>
  </si>
  <si>
    <t>Демонтаж резинового покрытия</t>
  </si>
  <si>
    <t>Ремонт детского игрового оборудования</t>
  </si>
  <si>
    <t>м2</t>
  </si>
  <si>
    <t>15-я линия В.О. дом 74</t>
  </si>
  <si>
    <t>Замена настила комплекса</t>
  </si>
  <si>
    <t>До выполнения работ окрашиваемые поверхности необходимо матировать. Применять эмаль для окраски деревянных поверхностей предназначенную для наружных работ, тип ПФ-115</t>
  </si>
  <si>
    <t>1 линия В.О., дом 46 (Средний пр. В.О. д. 7-9)</t>
  </si>
  <si>
    <t>1 линия В.О., дом 50 литера А</t>
  </si>
  <si>
    <t>2 линия В.О., дом 49,51,53</t>
  </si>
  <si>
    <t>4 линия В.О., дом 45</t>
  </si>
  <si>
    <t>5 линия В.О., дом 56 литера А</t>
  </si>
  <si>
    <t>5 линия В.О., дом 68 литера А</t>
  </si>
  <si>
    <t>7 линия В.О., дом 56-58</t>
  </si>
  <si>
    <t>7 линия В.О., дом 72 литера А, дом 74 литера А</t>
  </si>
  <si>
    <t>8 линия В.О., дом 57</t>
  </si>
  <si>
    <t>9 линия В.О., дом 54</t>
  </si>
  <si>
    <t xml:space="preserve">Малый пр. В.О., дом 27-29 </t>
  </si>
  <si>
    <t>Средний пр. В.О., дом 35</t>
  </si>
  <si>
    <t>Средний пр. В.О., дом 45 (10 линия ВО, дом 29)</t>
  </si>
  <si>
    <t>11 линия В.О., дом 40-42</t>
  </si>
  <si>
    <t>12 линия В.О., дом 55/20</t>
  </si>
  <si>
    <t>13 линия В.О., дом 46-46 литера А</t>
  </si>
  <si>
    <t>13 линия В.О., дом 68</t>
  </si>
  <si>
    <t>14 линия В.О., дом 49</t>
  </si>
  <si>
    <t>15 линия В.О., дом 74 литера А</t>
  </si>
  <si>
    <t>15 линия В.О., дом 78-80</t>
  </si>
  <si>
    <t>15 линия В.О., дом 86 (3 песочницы)</t>
  </si>
  <si>
    <t>16 линия В.О., дом 47</t>
  </si>
  <si>
    <t>16 линия В.О., дом 73/49</t>
  </si>
  <si>
    <t>Камская ул., дом 14</t>
  </si>
  <si>
    <t>Сквер б/н на пересечении Малого пр. В.О. и 4-й линии В.О.</t>
  </si>
  <si>
    <t>Малый пр. В.О. дом 6</t>
  </si>
  <si>
    <t>2 раза в год</t>
  </si>
  <si>
    <t>Замена песка в песочнице</t>
  </si>
  <si>
    <t>Итого по разделу:</t>
  </si>
  <si>
    <t>Раздел 2 - Песочницы</t>
  </si>
  <si>
    <t xml:space="preserve"> Приложение №6 к программе</t>
  </si>
  <si>
    <t>Осуществление работ в сфере озеленения на территории  МО Васильевский в 2020 году</t>
  </si>
  <si>
    <t>Сметы на выполнение работ весной и осенью, должны быть отдельными.</t>
  </si>
  <si>
    <t>1 линия В.О., д.№46; 2 линия В.О., д.№45, №53;3 линия В.О., д.№36; 3 линия В.О., д.№38; 4 линия В.О., д.№45; 4 линия В.О., д.№53-55; 4 линия В.О., д.№61; 5 линия В.О., д.№46; 5 линия В.О., д.№56; 5 линия В.О., д.№66; 5 линия В.О., д.№68; 6 линия В.О., д.№37; 6 линия В.О., д.№53,55; 7- я линия В.О. дом № 56 ;7 линия В.О., д.№72; 7 линия В.О., д.№74; 8 линия В.О., д.№57; 8 линия В.О., д.№59 (участок 1); 8 линия В.О., д.№59 (участок 2); 9 линия В.О., д.№54; 9 линия В.О., д.№68; 9 линия В.О., д.№70;10 линия В.О., д.№41; 10- я линия В.О. дом № 47; 10- я линия В.О. дом № 51/31; 11 линия В.О., д.№36, №42;42 (второй двор); 12- я линия В.О. дом № 51; 12 линия В.О., д.№55/20; 13 линия В.О., д.№46;46а; 13 линия В.О., д.№72; 14- я линия В.О. дом № 47;14 линия В.О., д.№63; 14 линия В.О., д.№67; 14 линия В.О., д.№71; 15 линия В.О., д.№46; 15- я линия В.О. дом № 60; 15 линия В.О., д.№62; 15-я линия В.О. дом № 74; 15 линия В.О., д.№86,88; 16 линия В.О., д.№47; 16- я линия В.О. дом № 65; 16 линия В.О., д.№73/49; 16 линия В.О., д.№75; 16 линия В.О., д.№79; 16- я линия В.О. дом № 97; 18 линия В.О., д.№37; Донская ул., д.№19; Камская ул., д.№14; Наб. Макарова, д.№26; Малый пр. В.О. дом № 6;  Малый пр. В.О., д.№15; Малый пр. В.О., д.№27; Малый пр. В.О., д.№29; Малый пр. В.О., д.№30/62; Малый пр. В.О., д.№33; Малый пр. В.О., д.№44/2; Малый пр. В.О., д.№47-49; Средний пр. В.О., д.№25; Средний пр. В.О., д.№27; Средний пр. В.О., д.№35; Средний пр. В.О., д.№45; Средний пр. В.О., д.№51; Средний пр. В.О., д.№61.</t>
  </si>
  <si>
    <t>Май</t>
  </si>
  <si>
    <t>1. Уход за газоном:</t>
  </si>
  <si>
    <t>-сгребание листьев и органического мусора</t>
  </si>
  <si>
    <t>-выкашивание газона</t>
  </si>
  <si>
    <t>-внесение минеральных удобрений</t>
  </si>
  <si>
    <t>-вывоз технологического мусора</t>
  </si>
  <si>
    <t>2. Уход за кустарниками в группах:</t>
  </si>
  <si>
    <t>Колючие:</t>
  </si>
  <si>
    <t>Неколючие:</t>
  </si>
  <si>
    <t xml:space="preserve">-Устройство приствольных лунок </t>
  </si>
  <si>
    <t>-Прополка и рыхление</t>
  </si>
  <si>
    <t>-Полив зеленых насаждений</t>
  </si>
  <si>
    <t>-Сбор ветвей и сучьев после санитарной и декоративной обрезки</t>
  </si>
  <si>
    <t>-Вывоз технологического мусора</t>
  </si>
  <si>
    <t>3. Уход за деревьями:</t>
  </si>
  <si>
    <t>-Снять подвязку с деревьев</t>
  </si>
  <si>
    <t xml:space="preserve">-Внесение сухих удобрений </t>
  </si>
  <si>
    <t>-Устройство приствольных лунок</t>
  </si>
  <si>
    <t>-Смена подвязок</t>
  </si>
  <si>
    <t>-Обрезка и прореживание крон</t>
  </si>
  <si>
    <t>-Сбор ветвей и сучьев после обрезки</t>
  </si>
  <si>
    <t>-Прополка и рыхление лунок</t>
  </si>
  <si>
    <t>-Полив</t>
  </si>
  <si>
    <t>-Произвести посев газонных трав</t>
  </si>
  <si>
    <t>- Вывоз технологического мусора</t>
  </si>
  <si>
    <t>4. Уход за вьющимися</t>
  </si>
  <si>
    <t xml:space="preserve">-Полив </t>
  </si>
  <si>
    <t>- Внесение сухих удобрений</t>
  </si>
  <si>
    <t>5. Уход за кустарниками в 2-х рядной живой изгороди</t>
  </si>
  <si>
    <t>-Прочистка живой изгороди от суши, поломов, поврежденных и больных ветвей</t>
  </si>
  <si>
    <t>6. Уход за отдельно растущими кустарниками</t>
  </si>
  <si>
    <t>- Обрезка и прореживание кустарников</t>
  </si>
  <si>
    <t>7. Уход за цветником</t>
  </si>
  <si>
    <t>-Прополка цветника</t>
  </si>
  <si>
    <t>-Полив из шланга поливочной машины</t>
  </si>
  <si>
    <t>- Вывоз растительных остатков</t>
  </si>
  <si>
    <t>8. Уход за кустарниками в 1-о рядной живой изгороди:</t>
  </si>
  <si>
    <t>шт./п.м.</t>
  </si>
  <si>
    <t>550/183,3</t>
  </si>
  <si>
    <t>9. Уход за кустарниками в 3-х рядной живой изгороди:</t>
  </si>
  <si>
    <t>60/8,6</t>
  </si>
  <si>
    <t>Июнь</t>
  </si>
  <si>
    <t>5. Уход за кустарниками в 2-х рядной              живой изгороди</t>
  </si>
  <si>
    <t>-Стрижка</t>
  </si>
  <si>
    <t>-Очистка цветника от засохших стеблей однолетников</t>
  </si>
  <si>
    <t>-Внесение сухих удобрений</t>
  </si>
  <si>
    <t>-Стрижка живой изгороди</t>
  </si>
  <si>
    <t>- Стрижка живой изгороди</t>
  </si>
  <si>
    <t>10.Уход за вазонами</t>
  </si>
  <si>
    <t>- Очистка вазонов от засохших стеблей однолетников</t>
  </si>
  <si>
    <t>- Полив</t>
  </si>
  <si>
    <t>Июль</t>
  </si>
  <si>
    <t>2. Уход за отдельно растущими кустарниками</t>
  </si>
  <si>
    <t>- Внесение органических удобрений</t>
  </si>
  <si>
    <t>3. Уход за кустарниками в группах:</t>
  </si>
  <si>
    <t>4. Уход за кустарниками в 1-о рядной живой изгороди:</t>
  </si>
  <si>
    <t>6. Уход за кустарниками в 3-х рядной живой изгороди:</t>
  </si>
  <si>
    <t>7. Уход за деревьями:</t>
  </si>
  <si>
    <t>-Внесение органических удобрений</t>
  </si>
  <si>
    <t>8. Уход за вьющимися</t>
  </si>
  <si>
    <t>9. Уход за цветником</t>
  </si>
  <si>
    <t>Август</t>
  </si>
  <si>
    <t>-Стрижка живых изгородей ручным способом</t>
  </si>
  <si>
    <t>Вывоз растительных остатков</t>
  </si>
  <si>
    <t>Итого за август:</t>
  </si>
  <si>
    <t>Сентябрь</t>
  </si>
  <si>
    <t>-Очистка от погибших и сломанных однолетников</t>
  </si>
  <si>
    <t>-Очистка вазонов от засохших стеблей однолетников и двулетников</t>
  </si>
  <si>
    <t>-Вывоз растительных остатков</t>
  </si>
  <si>
    <t>Октябрь</t>
  </si>
  <si>
    <t>1. Уход за кустарниками в 2-х рядной              живой изгороди</t>
  </si>
  <si>
    <t>2. Уход за деревьями:</t>
  </si>
  <si>
    <t>-Закрытие приствольных лунок</t>
  </si>
  <si>
    <t>3. Уход за цветником</t>
  </si>
  <si>
    <t>-Закрытие цветников торфом</t>
  </si>
  <si>
    <t>-Обрезка стеблей у растений</t>
  </si>
  <si>
    <t>4.Уход за вазонами</t>
  </si>
  <si>
    <t>-Выкапывание отцветших растений</t>
  </si>
  <si>
    <t>-Рыхление почвы</t>
  </si>
  <si>
    <t>- Очистка цветников</t>
  </si>
  <si>
    <t>79509 00131</t>
  </si>
  <si>
    <t>79509 00132</t>
  </si>
  <si>
    <t>79509 00133</t>
  </si>
  <si>
    <t>Сумма</t>
  </si>
  <si>
    <t>79509 00134</t>
  </si>
  <si>
    <t>79509 00151</t>
  </si>
  <si>
    <t>79509 00135</t>
  </si>
  <si>
    <t>79509 00153</t>
  </si>
  <si>
    <t>79509 00154</t>
  </si>
  <si>
    <t>1</t>
  </si>
  <si>
    <t>2</t>
  </si>
  <si>
    <t>3</t>
  </si>
  <si>
    <t>4</t>
  </si>
  <si>
    <t>5</t>
  </si>
  <si>
    <t>6</t>
  </si>
  <si>
    <t>7</t>
  </si>
  <si>
    <t>8</t>
  </si>
  <si>
    <t>код</t>
  </si>
  <si>
    <t>По адресам: 1 линия В.О., д. № 46, 1 линия В.О., д. № 50; 2 линия В.О., д. №49,51,53; 2 линия В.О., д. №59; 3 линия В.О., д.№36; 3 линия В.О., д.№38; 4 линия В.О., д.№45; 4 линия В.О., д.№53-55; 5 линия В.О., д.№46 (между д.46 лит. А и лит. Б); 5 линия В.О., д.№56, 5 линия В.О., д.№.66 лит. А, 5 линия В.О., д.№68; 6 линия В.О., д.№37; 7 линия В.О., д.№56; 7 линия В.О., д.№72-74; 8 линия В.О., д.№57; 8 линия В.О., д.№59 и 59(корп.2); 8 линия В.О., д.№59 (корп.2); 9 линия В.О., д.№54; 9 линия В.О., д №64/25, 9 линия В.О., д №68 Лит А; 9 линия В.О., у дома №68 Лит А, 9 линия В.О., д №70; 9 линия В.О., д №70, д.72; 10 линия В.О., № 4, 10 линия В.О., № 47; 10 линия В.О., д.№51/31; 11 линия В.О., д.№36, 11 линия В.О., д. №40,д 42; 11 линия В.О., д. №42; 12 линия В.О., д.№55/20; 13 линия В.О., д.№46; 13 линия В.О., д. №46А, 13 линия В.О., д. №58-60, 13 линия В.О., д. №72 Лит А; 14 линия В.О., д.№63, 14 линия В.О., №67-69; 15 линия В.О., д.№46, 15 линия В.О., №74, 15 линия В.О., №86; 16 линия В.О., д.№47; 16 линия В.О., д.№65;16 линия В.О., №73/49, 16 линия В.О., №75, 16 линия В.О., №79; 16 линия В.О., №79 на линии; 18 линия В.О., д.№37; Донская ул., д.№19; Камская ул., д.№14; Малый пр. В.О., д.№15 и 6-я линия В.О. дом 53, Малый пр. В.О., д.№27-29; Малый пр. В.О., д. №33; Малый пр. В.О., д. №44; Малый пр. В.О., между домами 47 и 49; Наб. Макарова, д.№34; Средний пр. В.О., д.№25-27, Средний пр. В.О., №33-35, Средний пр. В.О.,  №45, Средний пр. В.О., №51, Средний пр. В.О.,  №61.</t>
  </si>
  <si>
    <t>Уборка и санитарная очистка территорий с усовершенствованным покрытием:</t>
  </si>
  <si>
    <t>ручная</t>
  </si>
  <si>
    <t>4 983</t>
  </si>
  <si>
    <t>механизированная</t>
  </si>
  <si>
    <t>Уборка и санитарная очистка территорий с неусовершенствованным покрытием</t>
  </si>
  <si>
    <t>Уборка и санитарная очистка газонов</t>
  </si>
  <si>
    <t xml:space="preserve">Адрес </t>
  </si>
  <si>
    <t>Виды работ</t>
  </si>
  <si>
    <t xml:space="preserve">Ед. изм. </t>
  </si>
  <si>
    <t>Кол - во</t>
  </si>
  <si>
    <t>Посадка деревьев:</t>
  </si>
  <si>
    <t>Взамен утраченных    h = 1,5-2,0 м </t>
  </si>
  <si>
    <t>Ива шаровидная</t>
  </si>
  <si>
    <t>Взамен утраченных h = 1,5-2,0 м</t>
  </si>
  <si>
    <t>Липа мелколистная</t>
  </si>
  <si>
    <t>Средний пр. В.О. дом 25-27</t>
  </si>
  <si>
    <t xml:space="preserve">1. Осуществлять уход за зелёными насаждениями в период работы до ввода в эксплуатацию
2. Выполнить уборку мусора, образовавшегося в процессе работы
3. При посадке посадочные ямы заполнить растительным грунтом до 100 %.
4. В связи с производством работ в условиях плотной исторически сложившейся застройки центральной части города, учитывать стеснённые условия.
</t>
  </si>
  <si>
    <t>Приложение №7 к программе</t>
  </si>
  <si>
    <t>Сад Веры Слуцкой</t>
  </si>
  <si>
    <t>Проведение ежегодных субботников:</t>
  </si>
  <si>
    <t>-весенний субботник</t>
  </si>
  <si>
    <t>Приобретение услуг по вывозу мусора</t>
  </si>
  <si>
    <t>-осенний субботник</t>
  </si>
  <si>
    <t>Приобретение уборочного инвентаря:</t>
  </si>
  <si>
    <t>Перчатки х/б с ПВХ</t>
  </si>
  <si>
    <t>упак.</t>
  </si>
  <si>
    <t>Мешки для мусора и пр.</t>
  </si>
  <si>
    <t>Веерные грабли</t>
  </si>
  <si>
    <t>Черенки для грабель</t>
  </si>
  <si>
    <t>Цена за ед. (руб.)</t>
  </si>
  <si>
    <t>Стоимость (руб.)</t>
  </si>
  <si>
    <t>7-я линия В.О., дом № 72-74</t>
  </si>
  <si>
    <t>Ремонт газона:</t>
  </si>
  <si>
    <t>Работы выполняются в рамках приоритетного проекта «Комфортная городская среда»</t>
  </si>
  <si>
    <t>Устройство корыта под газон, h = 0,10 м</t>
  </si>
  <si>
    <t>Устройство газона, h = 0,10 м</t>
  </si>
  <si>
    <t>Посадка газонных трав</t>
  </si>
  <si>
    <t>16-я линия В.О., дом № 79</t>
  </si>
  <si>
    <t>145 012,80</t>
  </si>
  <si>
    <t>2 695,20</t>
  </si>
  <si>
    <t>Дробление пней диаметром 40-60 см</t>
  </si>
  <si>
    <t xml:space="preserve">Примечание: </t>
  </si>
  <si>
    <t>3-я линия В.О. дом № 36</t>
  </si>
  <si>
    <t>Посадка однолетников:</t>
  </si>
  <si>
    <r>
      <t>В цветник (24 м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), учесть увеличение площади цветника </t>
    </r>
  </si>
  <si>
    <t>Тагетис Патула</t>
  </si>
  <si>
    <t>Сальвия блестящая</t>
  </si>
  <si>
    <t>С учётом перевозки, разгрузки и вывоза технологического мусора</t>
  </si>
  <si>
    <t>.</t>
  </si>
  <si>
    <t>4-я линия В.О. дом № 39</t>
  </si>
  <si>
    <r>
      <t>В цветник (34 м</t>
    </r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>), учесть устройство цветника, с внесением плодородного грунта</t>
    </r>
  </si>
  <si>
    <t>5-я линия В.О. дом № 66</t>
  </si>
  <si>
    <r>
      <t>В цветник (32 м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), учесть увеличение площади цветника, с внесением плодородного грунта</t>
    </r>
  </si>
  <si>
    <r>
      <t>В цветник (20 м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), учесть устройство цветника, с внесением плодородного грунта</t>
    </r>
  </si>
  <si>
    <t>8-я линия В.О. дом № 57</t>
  </si>
  <si>
    <t>9-я линия В.О. дом № 68</t>
  </si>
  <si>
    <r>
      <t>В цветник (8 м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), </t>
    </r>
  </si>
  <si>
    <t>10-я линия В.О. дом № 47 Литера Б</t>
  </si>
  <si>
    <r>
      <t>В цветник (18 м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)</t>
    </r>
  </si>
  <si>
    <t>15-я линия В.О., дом № 86 (88)</t>
  </si>
  <si>
    <t xml:space="preserve">В цветник (42 м²) </t>
  </si>
  <si>
    <t>16-я линия В.О.,                                                                        дом № 73/49</t>
  </si>
  <si>
    <t>В цветник (14,5м²)</t>
  </si>
  <si>
    <t>16-я линия В.О.,                                                                        дом № 97</t>
  </si>
  <si>
    <t>В цветник (8 м²)</t>
  </si>
  <si>
    <t>Малый проспект В.О.,                                                                              дом № 15 – 6 линия, дом 53 литера А</t>
  </si>
  <si>
    <t>В цветник (15 м²)</t>
  </si>
  <si>
    <t>Малый проспект В.О.,                               дом № 27-29</t>
  </si>
  <si>
    <t>В цветник (1,5 м²)</t>
  </si>
  <si>
    <t>Всего Тагетис Патула</t>
  </si>
  <si>
    <t xml:space="preserve">Всего Сальвия блестящая </t>
  </si>
  <si>
    <t>Примечание:                                                                                                                                                                         Всего с учётом перевозки, разгрузки и вывоза технологического мусора</t>
  </si>
  <si>
    <t>ИТОГО</t>
  </si>
  <si>
    <t>Сумма, руб.</t>
  </si>
  <si>
    <t>Посадка многолетников:</t>
  </si>
  <si>
    <t>Наб. Макарова, дом 34 литера А (4-я линия В.О. дом 61)</t>
  </si>
  <si>
    <t>Крокусы</t>
  </si>
  <si>
    <r>
      <t>Площадь цветника 20 м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. В существующий альпинарий.</t>
    </r>
  </si>
  <si>
    <t xml:space="preserve">Герань </t>
  </si>
  <si>
    <t>Клематис посадить к арке.</t>
  </si>
  <si>
    <t>Клематис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</si>
  <si>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Осуществлять уход за зелёными насаждениями в период работы до ввода в эксплуатацию.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</si>
  <si>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Выполнить уборку мусора, образовавшегося в процессе работы.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</si>
  <si>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При посадке посадочные ямы заполнить растительным грунтом до 100 %.</t>
    </r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</si>
  <si>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rgb="FF000000"/>
        <rFont val="Times New Roman"/>
        <family val="1"/>
        <charset val="204"/>
      </rPr>
      <t>В связи с производством работ в условиях плотной исторически сложившейся застройки центральной части города учитывать выполнение работ в стесненных условиях.</t>
    </r>
  </si>
  <si>
    <t>16-я линия В.О., дом 79</t>
  </si>
  <si>
    <t>Астильба китайская</t>
  </si>
  <si>
    <r>
      <t>На S= 5 м</t>
    </r>
    <r>
      <rPr>
        <vertAlign val="superscript"/>
        <sz val="11"/>
        <color theme="1"/>
        <rFont val="Times New Roman"/>
        <family val="1"/>
        <charset val="204"/>
      </rPr>
      <t>2</t>
    </r>
  </si>
  <si>
    <t>Герань луговая</t>
  </si>
  <si>
    <r>
      <t>На S= 15 м</t>
    </r>
    <r>
      <rPr>
        <vertAlign val="superscript"/>
        <sz val="11"/>
        <color theme="1"/>
        <rFont val="Times New Roman"/>
        <family val="1"/>
        <charset val="204"/>
      </rPr>
      <t>2</t>
    </r>
  </si>
  <si>
    <t>Астра вересковидная</t>
  </si>
  <si>
    <r>
      <t>На S= 25 м</t>
    </r>
    <r>
      <rPr>
        <vertAlign val="superscript"/>
        <sz val="11"/>
        <color theme="1"/>
        <rFont val="Times New Roman"/>
        <family val="1"/>
        <charset val="204"/>
      </rPr>
      <t>2</t>
    </r>
  </si>
  <si>
    <t>Гейхера волосистая</t>
  </si>
  <si>
    <r>
      <t>На S= 9 м</t>
    </r>
    <r>
      <rPr>
        <vertAlign val="superscript"/>
        <sz val="11"/>
        <color theme="1"/>
        <rFont val="Times New Roman"/>
        <family val="1"/>
        <charset val="204"/>
      </rPr>
      <t>2</t>
    </r>
  </si>
  <si>
    <t>Хоста</t>
  </si>
  <si>
    <r>
      <t>Учесть в смете устройство цветника S= 68 м</t>
    </r>
    <r>
      <rPr>
        <vertAlign val="superscript"/>
        <sz val="11"/>
        <color theme="1"/>
        <rFont val="Times New Roman"/>
        <family val="1"/>
        <charset val="204"/>
      </rPr>
      <t xml:space="preserve">2 </t>
    </r>
  </si>
  <si>
    <t>Всего по программе</t>
  </si>
  <si>
    <t>ед.</t>
  </si>
  <si>
    <t xml:space="preserve"> Приложение №3 к программе</t>
  </si>
  <si>
    <t xml:space="preserve"> Приложение №4 к программе</t>
  </si>
  <si>
    <t>1.1.1</t>
  </si>
  <si>
    <t>1.1.2</t>
  </si>
  <si>
    <t>Раздел 1.1 - Зимняя уборка</t>
  </si>
  <si>
    <t>Раздел 1 - Уборка</t>
  </si>
  <si>
    <t>Итого по разделу 1.1:</t>
  </si>
  <si>
    <t>без ндс</t>
  </si>
  <si>
    <t>с ндс</t>
  </si>
  <si>
    <t>Раздел 1.2 - Летняя уборка</t>
  </si>
  <si>
    <t>Итого по разделу 1:</t>
  </si>
  <si>
    <t>1.2.1</t>
  </si>
  <si>
    <t>1.2.2</t>
  </si>
  <si>
    <t>1.1.1.2</t>
  </si>
  <si>
    <t>1.1.1.1</t>
  </si>
  <si>
    <t>1.1.3</t>
  </si>
  <si>
    <t>1.2.1.1</t>
  </si>
  <si>
    <t>1.2.1.2</t>
  </si>
  <si>
    <t>1.2.3</t>
  </si>
  <si>
    <t>усл.</t>
  </si>
  <si>
    <t>Итого по разделу 2:</t>
  </si>
  <si>
    <t>Раздел 2 - Субботник</t>
  </si>
  <si>
    <t>Раздел 3 - Уход</t>
  </si>
  <si>
    <t xml:space="preserve"> Приложение №8 к программе</t>
  </si>
  <si>
    <t>Всего по разделу 3</t>
  </si>
  <si>
    <t>Посадка однолетников в альпинарий:</t>
  </si>
  <si>
    <t>Бархатцы</t>
  </si>
  <si>
    <t>Виола</t>
  </si>
  <si>
    <t>Настурцию</t>
  </si>
  <si>
    <t>Георгины</t>
  </si>
  <si>
    <t>1.Осуществлять уход за зелёными насаждениями в период работы до ввода в эксплуатацию.</t>
  </si>
  <si>
    <t>2.Выполнить уборку мусора, образовавшегося в процессе работы.</t>
  </si>
  <si>
    <t>3.При посадке посадочные ямы заполнить растительным грунтом до 100 %.</t>
  </si>
  <si>
    <r>
      <t>4.</t>
    </r>
    <r>
      <rPr>
        <sz val="11"/>
        <color rgb="FF000000"/>
        <rFont val="Times New Roman"/>
        <family val="1"/>
        <charset val="204"/>
      </rPr>
      <t xml:space="preserve"> В связи с производством работ в условиях плотной исторически сложившейся застройки центральной части города учитывать выполнение работ в стесненных условиях.</t>
    </r>
  </si>
  <si>
    <t xml:space="preserve">1-я линия В.О, дом № 46 литера А                                                     </t>
  </si>
  <si>
    <t>1152 КСИЛ. 2 вазона (S 1 вазона - 0,92 * 0,92 = 0,85 м² * 50 шт. цветов = 46 шт.)</t>
  </si>
  <si>
    <t>1155 КСИЛ. 3 вазона (S 1 вазона - 3,14 * 0,45 * 0,45 = 0,64 м² * 50 шт. цветов = 32 шт.)</t>
  </si>
  <si>
    <t>С учётом перевозки, разгрузки и вывоза технологического мусора </t>
  </si>
  <si>
    <t xml:space="preserve">1-я линия В.О, дом № 48                                                               </t>
  </si>
  <si>
    <t xml:space="preserve">1155 КСИЛ. 2 вазона (S 1 вазона - 3,14 * 0,45 * 0,45 = 0,64 м² * 50 шт. цветов = 32 шт.) </t>
  </si>
  <si>
    <t>С учётом перевозки, разгрузки и вывоза технологического мусора  </t>
  </si>
  <si>
    <t xml:space="preserve">2-я линия В.О, дом № 45                                                              </t>
  </si>
  <si>
    <t>С учётом перевозки, разгрузки и вывоза технологического мусора   </t>
  </si>
  <si>
    <t xml:space="preserve">3-я линия В.О, дом № 48                                                             </t>
  </si>
  <si>
    <t>1155 КСИЛ. 6 вазона (S 1 вазона - 3,14 * 0,45 * 0,45 = 0,64 м² * 50 шт. цветов = 32 шт.)</t>
  </si>
  <si>
    <t>4-я линия В.О., дом № 35</t>
  </si>
  <si>
    <t>1155 КСИЛ. 5 вазонов (S 1 вазона - 3,14 * 0,45 * 0,45 = 0,64 м² * 50 шт. цветов = 32 шт.)</t>
  </si>
  <si>
    <t>4-я линия В.О., дом № 45</t>
  </si>
  <si>
    <t>1155 КСИЛ. 4 вазона (S 1 вазона - 3,14 * 0,45 * 0,45 = 0,64 м² * 50 шт. цветов = 32 шт.)</t>
  </si>
  <si>
    <t>В-104/1 АВЕН 4 вазона (S 1 вазона - 1 * 0,44 * = 0,44 м² * 50 шт. цветов = 22 шт.)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</si>
  <si>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</si>
  <si>
    <t>4-я линия В.О., дом № 53</t>
  </si>
  <si>
    <t>1 вазон (0,7 м2)</t>
  </si>
  <si>
    <t>ВК-50 АВЕН .1 ящик -5 лит.  1 ящик 25 литров L=3160 мм B=3160 мм H=800 мм (S 1 вазона - 3,16*3,16=9,99 м² * 50 шт. цветов = 500 шт.)</t>
  </si>
  <si>
    <t>5-я линия В.О., дом № 46</t>
  </si>
  <si>
    <t>1 вазон ВК-32 «АВЕН» Длина: 2360 мм Ширина: 2360 мм Высота: 550 мм1 вазон (0,6 м²)</t>
  </si>
  <si>
    <r>
      <t>1-вазон 0.11 м</t>
    </r>
    <r>
      <rPr>
        <vertAlign val="superscript"/>
        <sz val="10"/>
        <color theme="1"/>
        <rFont val="Times New Roman"/>
        <family val="1"/>
        <charset val="204"/>
      </rPr>
      <t>3</t>
    </r>
  </si>
  <si>
    <t>2,36*2,36+0,6+0,3=6,47</t>
  </si>
  <si>
    <t>1 вазон (0,6 м²)</t>
  </si>
  <si>
    <t>1-вазон 0,11 м3</t>
  </si>
  <si>
    <t>5-я линия В.О., дом № 68 литера А</t>
  </si>
  <si>
    <t>6-я линия В.О., дом № 37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</si>
  <si>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</t>
    </r>
  </si>
  <si>
    <t>6-я линия В.О., дом № 39</t>
  </si>
  <si>
    <t>1152 КСИЛ 3 вазона (S 1 вазона - 0,92 * 0,92 = 0,85 м² * 50 шт. цветов = 43шт.)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</si>
  <si>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 xml:space="preserve">  </t>
    </r>
  </si>
  <si>
    <t>8-я линия В.О., дом № 49</t>
  </si>
  <si>
    <t>1155 КСИЛ 7 вазонов (S 1 вазона - 3,14 * 0,45 * 0,45 = 0,64 м² * 50 шт. цветов = 32 шт.)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</si>
  <si>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</t>
    </r>
  </si>
  <si>
    <t>1155 КСИЛ</t>
  </si>
  <si>
    <t>8-я линия В.О., дом № 53</t>
  </si>
  <si>
    <t>1155 КСИЛ 6 вазона (S 1 вазона - 3,14 * 0,45 * 0,45 = 0,64 м² * 50 шт. цветов = 32 шт.)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</si>
  <si>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</t>
    </r>
  </si>
  <si>
    <t>8-я линия В.О., дом № 57</t>
  </si>
  <si>
    <t>1155 КСИЛ 1 вазон (S 1 вазона - 3,14 * 0,45 * 0,45 = 0,64 м² * 50 шт. цветов = 32 шт.)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</si>
  <si>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</t>
    </r>
  </si>
  <si>
    <t xml:space="preserve">9-я линия В.О., дом № 54 </t>
  </si>
  <si>
    <t>В-101/1. АВЕН 4 вазона по 0.08м3 в два вазона завезти землю 100% (S 1 вазона - 3 * 0,4 * 0,4*√3/2 = 0,42 м²*50 шт. цветов = 21шт.)</t>
  </si>
  <si>
    <t>9-я линия В.О., дом № 66</t>
  </si>
  <si>
    <t>1155 КСИЛ 3 вазона (S 1 вазона - 3,14 * 0,45 * 0,45 = 0,64 м² * 50 шт. цветов = 32 шт.)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</si>
  <si>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 </t>
    </r>
  </si>
  <si>
    <t>9-я линия В.О., дом № 78</t>
  </si>
  <si>
    <t xml:space="preserve">10-я линия В.О., дом № 41 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</si>
  <si>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  </t>
    </r>
  </si>
  <si>
    <t>10-я линия В.О., дом № 51/31 литера А</t>
  </si>
  <si>
    <t>1 вазон ВК-115 АВЕН. 4 ящика по  0,06 м3 Метал. конус -9 литров (S 1 вазона - 1,6 * 1,6 = 2,56 м² * 50 шт. цветов = 128 шт.) На каждый конус по 3 растения (18 конусов)</t>
  </si>
  <si>
    <t>Петуния ампельная</t>
  </si>
  <si>
    <t>АВЕН-101/1. 1 вазон по 0.08м3(S 1 вазона - 3 * 0,4 * 0,4*√3/2 = 0,42 м²*50 шт. цветов = 21шт.)</t>
  </si>
  <si>
    <t>1 вазон В-24/2 АВЕН Длина: 1000 мм Ширина: 645 мм Высота: 250 мм</t>
  </si>
  <si>
    <t>11-я линия В.О., дом № 40-42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</si>
  <si>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   </t>
    </r>
  </si>
  <si>
    <t>12-я линия В.О.,                                                           дом № 55/20 литера А</t>
  </si>
  <si>
    <t>1155 КСИЛ 4 вазона (S 1 вазона - 3,14 * 0,45 * 0,45 = 0,64 м² * 50 шт. цветов = 32 шт.)</t>
  </si>
  <si>
    <t>АВЕН В-101/1. -101/1. 5 вазон по 0.08 м3 (S 1 вазона - 3 * 0,4 * 0,4*√3/2 = 0,42 м²*50 шт. цветов = 21шт.)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</si>
  <si>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    </t>
    </r>
  </si>
  <si>
    <t>13-я линия В.О.,                                       дом № 46-46 литера А</t>
  </si>
  <si>
    <t xml:space="preserve">4 вазона со стороны 14 линии  </t>
  </si>
  <si>
    <t>1155 КСИЛ 14 вазонов (S 1 вазона - 3,14 * 0,45 * 0,45 = 0,64 м² * 50 шт. цветов = 32 шт.)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</si>
  <si>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     </t>
    </r>
  </si>
  <si>
    <t>14-я линия В.О., дом № 71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</si>
  <si>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      </t>
    </r>
  </si>
  <si>
    <t>14-я линия В.О., дом № 85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</si>
  <si>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       </t>
    </r>
  </si>
  <si>
    <t>14-я линия В.О., дом № 97</t>
  </si>
  <si>
    <t>АВЕН В-101/1 3 вазона по 0.08м3 (S 1 вазона - 3 * 0,4 * 0,4*√3/2 = 0,42 м²*50 шт. цветов = 21шт.)</t>
  </si>
  <si>
    <t>15-я линия В.О., дом № 42-44</t>
  </si>
  <si>
    <t>1155 КСИЛ 1 вазон  (S 1 вазона - 3,14 * 0,45 * 0,45 = 0,64 м² * 50 шт. цветов = 32 шт.)</t>
  </si>
  <si>
    <t>1152 КСИЛ 1 вазона (S 1 вазона - 0,92 * 0,92 = 0,85 м² * 50 шт. цветов = 43шт.)</t>
  </si>
  <si>
    <t>15-я линия В.О., дом № 46</t>
  </si>
  <si>
    <t>1155 КСИЛ 1 вазон (S 1 вазона - 3,14 * 0,45 * 0,45 = 0,64 м² * 50 шт. цветов = 32 шт.)0,64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</si>
  <si>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        </t>
    </r>
  </si>
  <si>
    <t>15-я линия В.О., дом № 60</t>
  </si>
  <si>
    <t>Вазон АВЕН В-214/2. 6 вазонов (S 1 вазона - 3,14 * 0,354 * 0,354 = 0,39 м² * 50 шт. цветов = 20 шт.)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</si>
  <si>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         </t>
    </r>
  </si>
  <si>
    <t>15-я линия В.О., дом № 62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</si>
  <si>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          </t>
    </r>
  </si>
  <si>
    <t>15-я линия В.О., дом № 74</t>
  </si>
  <si>
    <t xml:space="preserve">16-я линия В.О., дом № 47    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</si>
  <si>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           </t>
    </r>
  </si>
  <si>
    <t xml:space="preserve">16-я линия В.О., дом № 75  </t>
  </si>
  <si>
    <t>Донская ул. дом 10 литера А</t>
  </si>
  <si>
    <t>АВЕН В-101/1. 2 вазона по 0.08м3 (S 1 вазона - 3 * 0,4 * 0,4*√3/2 = 0,42 м²*50 шт. цветов = 21шт.)</t>
  </si>
  <si>
    <t>Кадетская линия,                                                      дом № 27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</si>
  <si>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           </t>
    </r>
    <r>
      <rPr>
        <sz val="10"/>
        <color theme="1"/>
        <rFont val="Calibri"/>
        <family val="2"/>
        <charset val="204"/>
        <scheme val="minor"/>
      </rPr>
      <t xml:space="preserve"> </t>
    </r>
  </si>
  <si>
    <t>Камская ул., дом № 10</t>
  </si>
  <si>
    <t>1155 КСИЛ 2 вазона (S 1 вазона - 3,14 * 0,45 * 0,45 = 0,64 м² * 50 шт. цветов = 32 шт.)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</si>
  <si>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            </t>
    </r>
  </si>
  <si>
    <t>Набережная Макарова,                                                           дом № 20/17</t>
  </si>
  <si>
    <t>ВК-101/1. АВЕН 3 вазона по 0.08м3 (S 1 вазона - 3 * 0,4 * 0,4*√3/2 = 0,42 м²*50 шт. цветов = 21шт.)</t>
  </si>
  <si>
    <t>Набережная Макарова,                                                            дом № 26 литера Г</t>
  </si>
  <si>
    <t>1155 КСИЛ 8 вазонов (S 1 вазона - 3,14 * 0,45 * 0,45 = 0,64 м² * 50 шт. цветов = 32 шт.)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</si>
  <si>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            </t>
    </r>
    <r>
      <rPr>
        <sz val="10"/>
        <color rgb="FF000000"/>
        <rFont val="Times New Roman"/>
        <family val="1"/>
        <charset val="204"/>
      </rPr>
      <t> </t>
    </r>
  </si>
  <si>
    <t>Набережная Макарова,                                                  дом № 34 литера А</t>
  </si>
  <si>
    <t>В-7/3 АВЕН. 2 вазона (S 1 вазона - 3,14 * 0,475 * 0,475 = 0,71 м² * 50 шт. цветов = 36 шт.)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</si>
  <si>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         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</t>
    </r>
  </si>
  <si>
    <t>Малый проспект В.О.,                                                                               дом № 5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</si>
  <si>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         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</t>
    </r>
  </si>
  <si>
    <t>Малый проспект В.О.,                                                                               дом № 7</t>
  </si>
  <si>
    <t>ВК-101/1. АВЕН 1 вазон по 0.08м3 (S 1 вазона - 3 * 0,4 * 0,4*√3/2 = 0,42 м²*50 шт. цветов = 21шт.)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</si>
  <si>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         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</t>
    </r>
  </si>
  <si>
    <t>Малый проспект В.О.,                                                                     дом № 8/55</t>
  </si>
  <si>
    <t>4 вазона 0,5 м2 как полусферы</t>
  </si>
  <si>
    <t> шт</t>
  </si>
  <si>
    <t>ВК-101/1. АВЕН 2 вазона по 0.08м3 (S 1 вазона - 3 * 0,4 * 0,4*√3/2 = 0,42 м²*50 шт. цветов = 21шт.)</t>
  </si>
  <si>
    <t>Малый проспект В.О.,                                                                              дом № 26</t>
  </si>
  <si>
    <t>АВЕН (В-104/1) 3 вазона (S 1 вазона - 1 * 0,44 * = 0,44 м² * 50 шт. цветов = 22 шт.)</t>
  </si>
  <si>
    <t>Малый проспект В.О.,                                                                              дом № 27</t>
  </si>
  <si>
    <t>1155 КСИЛ 3 вазонов (S 1 вазона - 3,14 * 0,45 * 0,45 = 0,64 м² * 50 шт. цветов = 32 шт.)</t>
  </si>
  <si>
    <t>Малый проспект В.О.,                                                                              дом № 30-32</t>
  </si>
  <si>
    <t xml:space="preserve"> КСИЛ 6 вазонов (S 1 вазона - 3,14 * 0,45 * 0,45 = 0,64 м² * 50 шт. цветов = 32 шт.)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</si>
  <si>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         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</t>
    </r>
  </si>
  <si>
    <t>Малый проспект В.О.,                                                                              дом № 38-40/73</t>
  </si>
  <si>
    <t>АВЕН (В-104/1) 2 вазона (S 1 вазона - 1 * 0,44 * = 0,44 м² * 50 шт. цветов = 22 шт.)</t>
  </si>
  <si>
    <t>Средний проспект В.О.,                                                                 дом № 25-27</t>
  </si>
  <si>
    <t>7 вазонов (S 1 вазона - 3,14 * 0,45 * 0,45 = 0,64 м² * 50 шт. цветов = 32 шт.)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</si>
  <si>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         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 </t>
    </r>
  </si>
  <si>
    <t>Средний проспект В.О.,                                                                            дом № 33 литера А – дом 35 литера Б</t>
  </si>
  <si>
    <t>Средний проспект В.О.,                                                                       дом № 51</t>
  </si>
  <si>
    <r>
      <t>С учётом перевозки, разгрузки и вывоза технологического мусора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            </t>
    </r>
    <r>
      <rPr>
        <sz val="10"/>
        <color rgb="FF000000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      </t>
    </r>
  </si>
  <si>
    <t>Итого цветов:</t>
  </si>
  <si>
    <t xml:space="preserve">Растительный грунт. (Завезти растительный грунт в 191 вазон (добавить 20%) </t>
  </si>
  <si>
    <r>
      <t>Растительный грунт,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(Завезти растительный грунт 100% в 11 вазонов</t>
    </r>
  </si>
  <si>
    <t>Произвести полив растений</t>
  </si>
  <si>
    <t xml:space="preserve">1. Осуществлять уход за зелёными насаждениями в период работы до ввода в эксплуатацию. </t>
  </si>
  <si>
    <t>2. Выполнить уборку мусора, образовавшегося в процессе работы.</t>
  </si>
  <si>
    <t>3. Учитывать производство работ в условиях плотной исторически сложившейся застройки центра</t>
  </si>
  <si>
    <t>Итого по разделу с учётом перевозки, разгрузки и вывоза технологического мусора</t>
  </si>
  <si>
    <t>Раздел 4 - Однолетники вазоны</t>
  </si>
  <si>
    <t>7-я линия В.О.,                                          дом № 72-74</t>
  </si>
  <si>
    <t>Кизильник блестящий</t>
  </si>
  <si>
    <t>1 006,69</t>
  </si>
  <si>
    <t>Работы выполняются в рамках приоритетного проекта «Комфортная городская среда». Посадка в 2-ух рядную изгородь – 80 п.м., высота кустарников 0,4 –0,6 м. Учесть внесение плодородного грунта, учесть устройство куртин. Посадочный материал должен быть с закрытой корневой системой</t>
  </si>
  <si>
    <t>8 линия В.О., дом № 57</t>
  </si>
  <si>
    <t>Барбарис Тунберга</t>
  </si>
  <si>
    <t>Высадить полукругом. Посадка в 2-ух рядную изгородь – 10 п.м., высота кустарников 0,4 – 0,6 м, учесть внесение плодородного грунта, учесть устройство куртин. Посадочный материал должен быть с закрытой корневой системой</t>
  </si>
  <si>
    <t>8 линия В.О., дом № 59 корпус 2</t>
  </si>
  <si>
    <t>Роза морщинолистная</t>
  </si>
  <si>
    <t>1 480,28</t>
  </si>
  <si>
    <t>Посадка в 2-ух рядную изгородь –36 п.м., высота 0,6 – 0,8 м Газон перед КТП. Учесть внесение плодородного грунта, учесть устройство куртин. Посадочный материал должен быть с закрытой корневой системой</t>
  </si>
  <si>
    <t xml:space="preserve">1 480,28 </t>
  </si>
  <si>
    <t>9-я линия В.О.,                                          дом № 70-72</t>
  </si>
  <si>
    <t>Посадка в 2-ух рядную изгородь – 36 п.м., высота 0,6 – 0,8 м. Учесть внесение плодородного грунта, учесть устройство куртин. Посадочный материал должен быть с закрытой корневой системой</t>
  </si>
  <si>
    <t>11-я линия В.О.,                                          дом № 40-42</t>
  </si>
  <si>
    <t>Спирея Дугласа/ Билларда</t>
  </si>
  <si>
    <t>Посадка в 2-ух рядную изгородь – 48 п.м., высота 0,6 – 0,8 м. Учесть внесение плодородного грунта, учесть устройство куртин. Посадочный материал должен быть с закрытой корневой системой</t>
  </si>
  <si>
    <t>14-я линия В.О.,                                          дом № 67-69</t>
  </si>
  <si>
    <t>Посадка в 2-ух рядную изгородь – 10 п.м., высота 0,6 – 0,8 м. Учесть внесение плодородного грунта, учесть устройство куртин. Посадочный материал должен быть с закрытой корневой системой</t>
  </si>
  <si>
    <t>15-я линия В.О.,                                          дом № 86</t>
  </si>
  <si>
    <t>Сирень Венгерская</t>
  </si>
  <si>
    <t>Посадка в 2-ух рядную изгородь – 26 п.м., высота 0,6 – 0,8 м. Учесть внесение плодородного грунта, учесть устройство куртин. Посадочный материал должен быть с закрытой корневой системой</t>
  </si>
  <si>
    <t>Ирга круглолистная</t>
  </si>
  <si>
    <t>Посадка в 2-ух рядную изгородь – 16 п.м., высота 0,6 – 0,8 м. Учесть внесение плодородного грунта, учесть устройство куртин. Посадочный материал должен быть с закрытой корневой системой</t>
  </si>
  <si>
    <t>Лапчатки кустарниковой</t>
  </si>
  <si>
    <t>Посадка в 2-ух рядную изгородь – 8 п.м., высота 0,4 – 0,6 м. Учесть внесение плодородного грунта, учесть устройство куртин. Посадочный материал должен быть с закрытой корневой системой. По заявлению жителей, ближе к дому</t>
  </si>
  <si>
    <t xml:space="preserve">Малый пр. В.О., дом № 29                                      </t>
  </si>
  <si>
    <t>Посадка в 2-ух рядную изгородь – 34 п.м., высота 0,6 – 0,8 м. Учесть внесение плодородного грунта, учесть устройство куртин. Посадочный материал должен быть с закрытой корневой системой. По заявлению жителей, ближе к дому</t>
  </si>
  <si>
    <t>1 417,48</t>
  </si>
  <si>
    <t xml:space="preserve">Средний пр. В.О., дом № 35                                       </t>
  </si>
  <si>
    <t>Посадка в 2-ух рядную изгородь – 6 п.м., высота 0,4 – 0,6 м. Учесть внесение плодородного грунта, учесть устройство куртин. Посадочный материал должен быть с закрытой корневой системой</t>
  </si>
  <si>
    <t>Посадка в 2-ух рядную изгородь – 20 п.м., высота 0,6 – 0,8 м. Учесть внесение плодородного грунта, учесть устройство куртин. Посадочный материал должен быть с закрытой корневой системой</t>
  </si>
  <si>
    <t>3. В связи с производством работ в условиях плотной исторически сложившейся застройки центральной части города учитывать стесненные условия.</t>
  </si>
  <si>
    <t>Итогопо программе</t>
  </si>
  <si>
    <t>Раздел 1- Однолетники в цветниках</t>
  </si>
  <si>
    <t>Раздел 3 - Алпинарий</t>
  </si>
  <si>
    <t>Раздел 5 - Кустарники в живую изгородь</t>
  </si>
  <si>
    <t>Раздел 4 - Ремонт Газона</t>
  </si>
  <si>
    <t>Итого по разделу 4:</t>
  </si>
  <si>
    <t>Итого по разделу :</t>
  </si>
  <si>
    <t>11. Контроль за исполнением программы</t>
  </si>
  <si>
    <t>-улучшенный вид газонов, недопущение парковки на газонах автотранспорта.</t>
  </si>
  <si>
    <t xml:space="preserve">-привлечение жителей к участию в решении проблем благоустройства; </t>
  </si>
  <si>
    <t xml:space="preserve">-воспитание любви и уважения жителей к своему городу, соблюдение чистоты и порядка на территории муниципального образования;  </t>
  </si>
  <si>
    <t xml:space="preserve"> -создание условий, обеспечивающих комфортные условия для работы и отдыха населения на территории муниципального образования МО Васильевский;                 </t>
  </si>
  <si>
    <t xml:space="preserve">Реализация мероприятий, предусмотренных программой, позволит осуществить:                                                                                                                                                          </t>
  </si>
  <si>
    <t>10. Ожидаемые результаты от реализации программы</t>
  </si>
  <si>
    <t>9. Объем финансирования программы</t>
  </si>
  <si>
    <t>8. Источники финансирования программы</t>
  </si>
  <si>
    <t>-забота о населении и будущем поколении муниципального образования.</t>
  </si>
  <si>
    <t>-ухоженные газоны;</t>
  </si>
  <si>
    <t>-замена песка в песочницах (в период май-октябрь) для поддержания благоприятной санитарно-эпидемиологической обстановки на территории муниципального образования;</t>
  </si>
  <si>
    <t xml:space="preserve">- улучшение экологического состояния территории. Продвижение к устойчивому развитию на местном уровне благоприятной окружающей среды путем благоустройства территории округа;                          </t>
  </si>
  <si>
    <t>- улучшение санитарного состояния придомовых и внутри дворовых территорий;</t>
  </si>
  <si>
    <t>- обеспечение населения физкультурно-оздоровительными, спортивно-техническими, детскими игровыми комплексами;</t>
  </si>
  <si>
    <t>- улучшение качества внутри дворовых проездов и проходов с целью уменьшения травматизма населения;</t>
  </si>
  <si>
    <t>- сохранение зеленых насаждений;</t>
  </si>
  <si>
    <t>- создание благоприятных условий для проживания жителей МО Васильевский;</t>
  </si>
  <si>
    <t>Основные задачи:</t>
  </si>
  <si>
    <t>Цель – создание комплекса мероприятий по улучшению благоустройства придомовых и внутридворовых территорий.</t>
  </si>
  <si>
    <t>6. Цели и задачи программы</t>
  </si>
  <si>
    <t xml:space="preserve">5. Исполнители программы </t>
  </si>
  <si>
    <t>Муниципальное казенное учреждение «Служба по благоустройству» внутригородского муниципального образования Санкт-Петербурга муниципальный округ Васильевский (далее – МКУ «Служба по благоустройству»).</t>
  </si>
  <si>
    <t>4. Разработчик программы</t>
  </si>
  <si>
    <t>Осуществление благоустройства территории муниципального образования.</t>
  </si>
  <si>
    <t>3. Реализуемый вопрос местного значения</t>
  </si>
  <si>
    <t>Федеральный закон от 06.11.2003 г. № 131-ФЗ «Об общих принципах организации местного самоуправления в Российской Федерации», Закон Санкт-Петербурга «Об организации местного самоуправлении в Санкт-Петербурге» № 420-79 от 23.09.2009г., Устав МО Васильевский, Положение о реализации вопроса местного значения по осуществлению благоустройства территории внутригородского муниципального образования Санкт-Петербурга муниципальный округ Васильевский, утвержденное Постановлением местной администрации МО Васильевский от 30.09.2015 г. № 98.</t>
  </si>
  <si>
    <t xml:space="preserve">2. Основание для разработки программы </t>
  </si>
  <si>
    <t>«Благоустройство территорий муниципального образования»  (далее по тексту – программа).</t>
  </si>
  <si>
    <t xml:space="preserve">1. Наименование     программы </t>
  </si>
  <si>
    <t>Паспорт программы</t>
  </si>
  <si>
    <t>__________________ Д.В. Иванов</t>
  </si>
  <si>
    <t xml:space="preserve">__________________ И.С. Фигурин                                            </t>
  </si>
  <si>
    <t xml:space="preserve">Глава МО Васильевский </t>
  </si>
  <si>
    <t xml:space="preserve">«УТВЕРЖДАЮ»                                       </t>
  </si>
  <si>
    <t xml:space="preserve">«СОГЛАСОВАНО»  </t>
  </si>
  <si>
    <t>Хлыбова Л.Ю.</t>
  </si>
  <si>
    <t xml:space="preserve">Главный бухгалтер </t>
  </si>
  <si>
    <t>Казаринов А.Г.</t>
  </si>
  <si>
    <t>Директор МКУ "Служба по благоустройству"</t>
  </si>
  <si>
    <t>2-3 квартал</t>
  </si>
  <si>
    <t>2-4 квартал</t>
  </si>
  <si>
    <t>Увеличение стоимости прочих материальных запасов (материалов)</t>
  </si>
  <si>
    <t>Создание (размещение), переустройство, восстановление и ремонт объектов зеленых насаждений, расположенных на территориях зеленых насаждений общего пользования местного значения</t>
  </si>
  <si>
    <t>1-4 квартал</t>
  </si>
  <si>
    <t>Организация работ по компенсационному озеленению в отношении территорий зеленых насаждений общего пользования местного значения, осуществляемому в соответствии с законом Санкт-Петербурга</t>
  </si>
  <si>
    <t>по 65 адресам</t>
  </si>
  <si>
    <t xml:space="preserve">Прочие работы и услуги </t>
  </si>
  <si>
    <t>Работы , услуги по содержанию имущества</t>
  </si>
  <si>
    <t>Содержание, в том числе уборка, территорий зеленых насаждений общего пользования местного значения (включая расположенных на них элементов благоустройства), защиту зеленых насаждений на указанных территориях</t>
  </si>
  <si>
    <t>Осуществление работ в сфере озеленения на территории муниципального образования</t>
  </si>
  <si>
    <t>3-4 квартал</t>
  </si>
  <si>
    <t xml:space="preserve">на территории МО Васильевский </t>
  </si>
  <si>
    <t>Увеличение стоимости основных средств</t>
  </si>
  <si>
    <t>Размещение, содержание спортивных, детских площадок, включая ремонт расположенных на них элементов благоустройства, на внутриквартальных территориях</t>
  </si>
  <si>
    <t>Размещение контейнерных площадок на внутриквартальных территориях, ремонт элементов благоустройства, расположенных на контейнерных площадках</t>
  </si>
  <si>
    <t>ЗНОП МО Васильевский</t>
  </si>
  <si>
    <t>на территории МО Васильевский</t>
  </si>
  <si>
    <t xml:space="preserve">Ремонт газонного ограждения (Приложение 3) </t>
  </si>
  <si>
    <t>Обеспечение проектирования благоустройства при размещении элементов благоустройства</t>
  </si>
  <si>
    <t>внутридворовые территории</t>
  </si>
  <si>
    <t>Содержание внутриквартальных территорий в части обеспечения ремонта покрытий, расположенных на внутриквартальных территориях, и проведения санитарных рубок (в том числе 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</t>
  </si>
  <si>
    <t>Организация благоустройства территории муниципального образования в соответствии с законодательством в сфере благоустройства</t>
  </si>
  <si>
    <t>Общая сумма,      в рублях</t>
  </si>
  <si>
    <t>Срок исполнения</t>
  </si>
  <si>
    <t>стоимость в руб.</t>
  </si>
  <si>
    <t xml:space="preserve">кол-во </t>
  </si>
  <si>
    <t>АДРЕСА</t>
  </si>
  <si>
    <t>Наименование расходов</t>
  </si>
  <si>
    <t>Ремонт асфальтобетона картами площадью до  5м (Приложение 1)</t>
  </si>
  <si>
    <t>Ремонт асфальтобетона картами площадью до  25м (Приложение 1)</t>
  </si>
  <si>
    <t>Размещение, содержание, включая ремонт, ограждений декоративных, ограждений газонных, полусфер, надолбов, приствольных решеток, устройств для вертикального озеленения и цветочного оформления, навесов, беседок, уличной мебели, урн, элементов озеленения, информационных щитов и стендов, планировочного устройства, за исключением велосипедных дорожек; размещение покрытий, в том числе предназначенных для кратковременного и длительного хранения индивидуального автотранспорта, на внутриквартальных территориях</t>
  </si>
  <si>
    <t>Услуги по разработке паспортов отходов (Приложение 2)</t>
  </si>
  <si>
    <t>Технадзор (Приложение 2)</t>
  </si>
  <si>
    <t>Демонтаж МАФ (Приложение 3)</t>
  </si>
  <si>
    <t>Оборудование контейнерных площадок (Приложение 4), шт.</t>
  </si>
  <si>
    <t>Ремонт детского игрового и спортивного оборудования, резинового покрытия, демонтаж оборудования шт. (Приложение 5)</t>
  </si>
  <si>
    <t>Завоз песка в песочницы детских игровых площадок по 2 раза  в сезон, м3 (Приложение 5)</t>
  </si>
  <si>
    <t>Установка детского игрового оборудования и информационных щитов шт.  (Приложение 5)</t>
  </si>
  <si>
    <t>РАЗДЕЛ  I - Размещение, содержание и ремонт газонных ограждений</t>
  </si>
  <si>
    <t>РАЗДЕЛ  II - Размещение, содержание и ремонт малых архитектурных форм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</si>
  <si>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</si>
  <si>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</si>
  <si>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</si>
  <si>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</si>
  <si>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</si>
  <si>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</si>
  <si>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</si>
  <si>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</si>
  <si>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</si>
  <si>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</si>
  <si>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</si>
  <si>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</si>
  <si>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</si>
  <si>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</si>
  <si>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</si>
  <si>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</si>
  <si>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</si>
  <si>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</si>
  <si>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</si>
  <si>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</si>
  <si>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</si>
  <si>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</si>
  <si>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3.Адреса 7-я линия дом 72-74 (п.9) и 16-я линия дом 79 (п.19) в смете учесть устройство закладных для установки урн и скамеек, с учётом их количества на этих адрес (смета для образца будет в приложении к письму). И учесть расстановку МАФ.</t>
  </si>
  <si>
    <t xml:space="preserve">Примечание по разделу 2: </t>
  </si>
  <si>
    <t>5. В п. 9, 18, 19 цифра указана из коммерческого предложения с учётом доставки, необходимо дополнить смету расстановкой МАФ.</t>
  </si>
  <si>
    <t>4. П 18 учесть расстановку МАФ.</t>
  </si>
  <si>
    <t xml:space="preserve">Примечание по разделу 1: </t>
  </si>
  <si>
    <t>1. Учесть в смете работы по подсыпке грунта и посеву газонных трав при восстановлении благоустройства
2. Ввиду того, что работы ведутся в исторической части Санкт-Петербурга, необходимо при составлении сметной документации учитывать производство работ в стеснённых условиях.
3. При покраске использовать грунт-эмаль ПФ-115 или Грунт-эмаль "Спецназ"
4. Учесть в сметах вывоз и утилизацию отходов.</t>
  </si>
  <si>
    <t>Раздел 1 - Размещение, содержание и ремонт детских и спортивных площадок</t>
  </si>
  <si>
    <t>2.25</t>
  </si>
  <si>
    <t>2.26</t>
  </si>
  <si>
    <t>2.27</t>
  </si>
  <si>
    <t>Примечание по разделу 1:</t>
  </si>
  <si>
    <t>3.1</t>
  </si>
  <si>
    <t>3.2</t>
  </si>
  <si>
    <t>3.3</t>
  </si>
  <si>
    <t>3.4</t>
  </si>
  <si>
    <t>3.5</t>
  </si>
  <si>
    <t>3.6</t>
  </si>
  <si>
    <t>4.1</t>
  </si>
  <si>
    <t>4.2</t>
  </si>
  <si>
    <t>по созданию (размещению), переустройству, восстановлению и ремонту объектов зеленых насаждений, расположенных на территориях зеленых насаждений общего пользования местного значения на территории МО Васильевский на 2020 год</t>
  </si>
  <si>
    <t>Уборка зимняя, площадь м2                           (Приложение 6)</t>
  </si>
  <si>
    <t>Уборка летняя, площадь м2                               (Приложение 6)</t>
  </si>
  <si>
    <t>Уход за газонами, кустарниками, деревьями, вьющимися, цветниками, вазонами, (Приложение 6)</t>
  </si>
  <si>
    <t>Ремонт газона  (Приложение 6)</t>
  </si>
  <si>
    <t>Организация работ по компенсационному озеленению (посадка деревьев) (Приложение 7)</t>
  </si>
  <si>
    <t>Проведение санитарных рубок (снос зеленых насаждений)                          (Приложение 6)</t>
  </si>
  <si>
    <t>Общая сумма,              в тыс. руб.</t>
  </si>
  <si>
    <t>РАЗДЕЛ 2 - Многол</t>
  </si>
  <si>
    <t>Материалы для окраски ограждений</t>
  </si>
  <si>
    <t>Снос. Морозобойные трещины в стволовой части, стволовая гниль. Произрастает рядом с детской площадкой.</t>
  </si>
  <si>
    <t>Работы выполняются в рамках текущего содержания, порубочный билет не нужен</t>
  </si>
  <si>
    <t>МКУ «Служба по благоустройству»; организации, привлекаемые по результатам конкурентных закупок, проводимых в рамках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</si>
  <si>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Контроль за исполнением программы осуществляется Местной администрацией внутригородского муниципального образования Санкт-Петербурга муниципальный округ Васильевский</t>
  </si>
  <si>
    <t>по 13 адресам</t>
  </si>
  <si>
    <t>Покраска. Информационный стенд</t>
  </si>
  <si>
    <t>по 9-ми адресам</t>
  </si>
  <si>
    <t>Раздел 1.1.1 - Зимняя уборка (1 месяц)</t>
  </si>
  <si>
    <t>стоимость за единицу указана без НДС</t>
  </si>
  <si>
    <t>1.1.1.1.1</t>
  </si>
  <si>
    <t>1.1.1.1.2</t>
  </si>
  <si>
    <t>1.1.1.3</t>
  </si>
  <si>
    <t>Итого по разделу 1.1.1:</t>
  </si>
  <si>
    <t>Раздел 1.1.2 - Зимняя уборка (5 месяцев)</t>
  </si>
  <si>
    <t>стоимость за единицу указана без НДС, сумма указана с учетом коэффициента понижения - 0,890000010017454 (МК №01.2020)</t>
  </si>
  <si>
    <t>Итого по разделу 1.1.2:</t>
  </si>
  <si>
    <t>по 19-м адресам</t>
  </si>
  <si>
    <t>по 27 адресам</t>
  </si>
  <si>
    <t>По адресам:1 линия В.О., д. № 46, 1 линия В.О., д. № 50;2 линия В.О., д. №49,51,53; 2 линия В.О., д. №59; 3 линия В.О., д.№36; 3 линия В.О., д.№38; 4 линия В.О., д.№45; 4 линия В.О., д.№53-55; 5 линия В.О., д.№46 (между д.46 лит. А и лит. Б); 5 линия В.О., д.№56, 5 линия В.О., д.№.66 лит. А, 5 линия В.О., д.№68; 6 линия В.О., д.№37; 7 линия В.О., д.№56; 7 линия В.О., д.№72-74; 8 линия В.О., д.№57; 8 линия В.О., д.№59 и 59(корп.2); 8 линия В.О., д.№59 (корп.2); 9 линия В.О., д.№54; 9 линия В.О., д №64/25, 9 линия В.О., д №68 Лит А; 9 линия В.О., у дома №68 Лит А, 9 линия В.О., д №70; 9 линия В.О., д №70, д.72; 10 линия В.О., № 4, 10 линия В.О., № 47; 10 линия В.О., д.№51/31; 11 линия В.О., д.№36, 11 линия В.О., д. №40,д 42; 11 линия В.О., д. №42; 12 линия В.О., д.№55/20; 13 линия В.О., д.№46; 13 линия В.О., д. №46А, 13 линия В.О., д. №58-60, 13 линия В.О., д. №72 Лит А; 14 линия В.О., д.№63, 14 линия В.О., №67-69; 15 линия В.О., д.№46, 15 линия В.О., №74, 15 линия В.О., №86; 16 линия В.О., д.№47; 16 линия В.О., д.№65;16 линия В.О., №73/49, 16 линия В.О., №75, 16 линия В.О., №79; 16 линия В.О., №79 на линии; 18 линия В.О., д.№37; Донская ул., д.№19; Камская ул., д.№14; Малый пр. В.О., д.№15 и 6-я линия В.О. дом 53, Малый пр. В.О., д.№27-29; Малый пр. В.О., д. №33; Малый пр. В.О., д. №44; Малый пр. В.О., между домами 47 и 49; Наб. Макарова, д.№34; Средний пр. В.О., д.№25-27, Средний пр. В.О., №33-35, Средний пр. В.О.,  №45, Средний пр. В.О., №51, Средний пр. В.О.,  №61.</t>
  </si>
  <si>
    <t>61 адреса</t>
  </si>
  <si>
    <t>по 4 - м адресам</t>
  </si>
  <si>
    <t>12- я линия В.О. дом № 51; 12 линия В.О., д.№55/20; 13 линия В.О., д.№46;46а; 13 линия В.О., д.№72; 14- я линия В.О. дом № 47;14 линия В.О., д.№63; 14 линия В.О., д.№67; 14 линия В.О., д.№71; 15 линия В.О., д.№46; 15- я линия В.О. дом № 60; 15 линия В.О., д.№62; 15-я линия В.О. дом № 74; 15 линия В.О., д.№86,88; 16 линия В.О., д.№47; 16- я линия В.О. дом № 65; 16 линия В.О., д.№73/49; 16 линия В.О., д.№75;                                                                                    16 линия В.О., д.№79; 16- я линия В.О. дом № 97; 18 линия В.О., д.№37; Донская ул., д.№19; Камская ул., д.№14; Наб. Макарова, д.№26; Малый пр. В.О. дом № 6;  Малый пр. В.О., д.№15; Малый пр. В.О., д.№27; Малый пр. В.О., д.№29; Малый пр. В.О., д.№30/62; Малый пр. В.О., д.№33; Малый пр. В.О., д.№44/2; Малый пр. В.О., д.№47-49; Средний пр. В.О., д.№25; Средний пр. В.О., д.№27; Средний пр. В.О., д.№35; Средний пр. В.О., д.№45; Средний пр. В.О., д.№51; Средний пр. В.О., д.№61.</t>
  </si>
  <si>
    <t>Прочие работы и услуги</t>
  </si>
  <si>
    <t>Удаление аварийных, больных деревьев и кустарников на территориях, не относящихся к территориям зеленых насаждений в соответствии с законом Санкт-Петербурга</t>
  </si>
  <si>
    <t>удаление аварийных, больных деревьев и кустарников на территориях, не относящихся к территориям зеленых насаждений в соответствии с законом Санкт-Петербурга</t>
  </si>
  <si>
    <t>Материалы для газонных ограждений (Приложение 3)</t>
  </si>
  <si>
    <t xml:space="preserve">1 линия В.О., д.№46; №53;3 линия В.О., д.№36; 3 линия В.О., д.№38; 4 линия В.О., д.№45; 4 линия В.О., д.№53-55; 4 линия В.О., д.№61; 5 линия В.О., д.№46; 5 линия В.О., д.№56; 5 линия В.О., д.№66; 5 линия В.О., д.№68; 6 линия В.О., д.№37; 6 линия В.О., д.№53,55; 7- я линия В.О. дом № 56 ;7 линия В.О., д.№72; 7 линия В.О., д.№74; 8 линия В.О., д.№57; 8 линия В.О., д.№59 (участок 1); 8 линия В.О., д.№59 (участок 2); 9 линия В.О., д.№54; 9 линия В.О., д.№68; 9 линия В.О., д.№70;10 линия В.О., д.№41; 10- я линия В.О. дом № 47; 10- я линия В.О. дом № 51/31; 11 линия В.О., д.№36, №42;42 (второй двор); </t>
  </si>
  <si>
    <t>Раздел 2 - Уход</t>
  </si>
  <si>
    <t>Раздел 3 - Ремонт газона</t>
  </si>
  <si>
    <t>Раздел 4 - Санитарные рубки</t>
  </si>
  <si>
    <t>Возмещение восстановительной стоимости утраченных зеленых насаждений</t>
  </si>
  <si>
    <t>Раздел 5 - Возмещение восстановительной стоимости утраченных зеленых насаждений</t>
  </si>
  <si>
    <t xml:space="preserve">Разработка проектно-сметной документации, благоустройства территории МО Васильевский </t>
  </si>
  <si>
    <t>5 линия ВО, д. 56</t>
  </si>
  <si>
    <t>ул. Донская, д. 3</t>
  </si>
  <si>
    <t>5-я линия В.О. дом 56</t>
  </si>
  <si>
    <t>5-я линия В.О.,  дом 56</t>
  </si>
  <si>
    <t>ПРОЕКТ</t>
  </si>
  <si>
    <t>на 2021 год по видам работ, услуг и объектов</t>
  </si>
  <si>
    <t>Наименование адресной программы</t>
  </si>
  <si>
    <t xml:space="preserve">Код бюджетной классификации </t>
  </si>
  <si>
    <t xml:space="preserve">Сумма </t>
  </si>
  <si>
    <t>Сумма в тыс.</t>
  </si>
  <si>
    <t>908 0503 7950900131 244</t>
  </si>
  <si>
    <t>908 0503 7950900132 244</t>
  </si>
  <si>
    <t>908 0503 7950900133 244</t>
  </si>
  <si>
    <t>908 0503 7950900134 244</t>
  </si>
  <si>
    <t>908 0503 7950900135 244</t>
  </si>
  <si>
    <t>908 0503 7950900151 244</t>
  </si>
  <si>
    <t>908 0503 7950900153 244</t>
  </si>
  <si>
    <t>908 0503 7950900154 244</t>
  </si>
  <si>
    <t>Всего:</t>
  </si>
  <si>
    <t>__________________________</t>
  </si>
  <si>
    <t>«____» ____________ 2020 год</t>
  </si>
  <si>
    <t xml:space="preserve">«____»   _______________ 2020 год                                        </t>
  </si>
  <si>
    <t>№ АП</t>
  </si>
  <si>
    <t xml:space="preserve">                                           Перечень мероприятий* по благоустройству на территории МО Васильевский                                                 </t>
  </si>
  <si>
    <t>* -</t>
  </si>
  <si>
    <t>адресные программы будут предоставлены до 11.09.2020 после получения сметных расчетов.</t>
  </si>
  <si>
    <t>Снос вяза диаметром 10 см</t>
  </si>
  <si>
    <t>Ясень диаметром 40 см.  Произвести санитарно-омолаживающую обрезку для снижения парусности кроны</t>
  </si>
  <si>
    <t>14-я линия В.О., д. 97</t>
  </si>
  <si>
    <t>1-я линия В.О., дом № 50 (ЗНОП № 6-8-16) (Протокол июль 2020)</t>
  </si>
  <si>
    <t>Тополь (Диаметр 40-64 см)</t>
  </si>
  <si>
    <t>14-я линия В.О., дом № 67-69 (ЗНОП № 6-8-38) Информационная справка СПХ «Василеостровец»</t>
  </si>
  <si>
    <t>Ива  (Диаметр 80 см)</t>
  </si>
  <si>
    <t>Состояние удовлетворительное. Санитарная прочистка. Работы выполняются в рамках текущего содержания, порубочный билет не нужен.</t>
  </si>
  <si>
    <t>15-я линия В.О., дом № 86 (ЗНОП № 6-8-6) (Протокол июль 2020)</t>
  </si>
  <si>
    <t>Ясень  (Диаметр 58 см)</t>
  </si>
  <si>
    <t>Ясень  (Диаметр 60 см)</t>
  </si>
  <si>
    <t>16-я линия В.О., дом № 65 (ЗНОП № 6-8-61) (Протокол июль 2020)</t>
  </si>
  <si>
    <t>Состояние удовлетворительное. Произвести обрезку ветвей со стороны дома. Работы выполняются в рамках текущего содержания, порубочный билет не нужен.</t>
  </si>
  <si>
    <t>Состояние удовлетворительное. Поднятие кроны на две скелетные ветви. Работы выполняются в рамках текущего содержания, порубочный билет не нужен.</t>
  </si>
  <si>
    <t>Тополь (Диаметр 60-92 см)</t>
  </si>
  <si>
    <t>Обращение на портале «Наш Санкт-Петербург» №2699422, заключение ПК «Возрождение». Состояние удовлетворительное. Произвести санитарно-омолаживающую обрезку для снижения парусности кроны. Работы выполняются в рамках текущего содержания, порубочный билет не нужен. Снос. Состояние неудовлетворительное, стволовая гниль, пустоты в стволовой части.</t>
  </si>
  <si>
    <t>Камская ул., дом № 14 (ЗНОП № 6-8-41) (Протокол июль 2020)</t>
  </si>
  <si>
    <t>Боярышник (8-10 см)</t>
  </si>
  <si>
    <t>Рябина 4-х ствольная (6-10 см)</t>
  </si>
  <si>
    <t>Клён остролистный (Диаметр 20 см)</t>
  </si>
  <si>
    <t>Клён остролистный (Диаметр 10 см)</t>
  </si>
  <si>
    <t>Снос. Состояние неудовлетворительное. 100% сушь.</t>
  </si>
  <si>
    <t>Сквер б/н во дворе д. 15 по Малому пр. В. О. и д. 53 по 6-й линии В. О.
(Протокол июль 2020)</t>
  </si>
  <si>
    <t>Ива (Диаметр 20 см)</t>
  </si>
  <si>
    <t>Средний пр., д. 25-27
(ЗНОП № 6-8-1) (Протокол июль 2020)</t>
  </si>
  <si>
    <t>Вяз (Диаметр 32-34 см)</t>
  </si>
  <si>
    <t>Снос 100% сушь. Состояние неудовлетворительное. Графиоз. Работы выполняются по порубочному билету</t>
  </si>
  <si>
    <t>Боярышник (Диаметр 26 см)</t>
  </si>
  <si>
    <t>Средний пр. В.О., дом № 45 (10-я линия В.О., дом 29 (Протокол июль 2020) (ЗНОП № 6-8-29)</t>
  </si>
  <si>
    <t>Снос. Состояние неудовлетворительное, стволовая и корневая гниль, морозобойные трещины, наклон в сторону детской площадки.</t>
  </si>
  <si>
    <t>Рябина (Диаметр 34 см)</t>
  </si>
  <si>
    <t>Липа (Диаметр 50 см)</t>
  </si>
  <si>
    <t>Установка ограничителей из стали</t>
  </si>
  <si>
    <t>Внешний вид и размеры, определить проектом</t>
  </si>
  <si>
    <t>Труба d-100 мм, h-1700 мм</t>
  </si>
  <si>
    <t>11-я линия В.О.
дом 36</t>
  </si>
  <si>
    <t>Ремонт крыши контейнерной площадки</t>
  </si>
  <si>
    <t>Замена 2-ух пластиковых секций навеса КП</t>
  </si>
  <si>
    <t>Труба d-100 мм, h-1700 мм.</t>
  </si>
  <si>
    <t xml:space="preserve">1-я линия В.О., дом № 50, </t>
  </si>
  <si>
    <t>Боярышник обыкновенный Пауль Скарлет</t>
  </si>
  <si>
    <t>5-я линия В.О., дом № 56</t>
  </si>
  <si>
    <t>Работы выполняются в рамках приоритетного проекта «Комфортная городская среда».</t>
  </si>
  <si>
    <t>16-я линия В.О., дом № 65</t>
  </si>
  <si>
    <t>Камская ул. д. 14</t>
  </si>
  <si>
    <t>Средний пр. В.О. д 25-27</t>
  </si>
  <si>
    <t>Средний пр. В.О. д 45</t>
  </si>
  <si>
    <t xml:space="preserve">Сквер б/н во дворе д. 15 по Малому пр. В.О., и д. 53 по 6-ой линии. </t>
  </si>
  <si>
    <t>Устройство и ремонт газона:</t>
  </si>
  <si>
    <t>Устройство газона, h = 0,25 м</t>
  </si>
  <si>
    <t>Обращение жителей. Требуется проект. Нужен ордер ГАТИ. Работы выполняются в рамках приоритетного проекта «Комфортная городская среда». Учесть в смете выемку строительного мусора 0,75м3 и посадку газонных трав</t>
  </si>
  <si>
    <r>
      <t>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1"/>
        <color theme="1"/>
        <rFont val="Calibri"/>
        <family val="2"/>
        <charset val="204"/>
        <scheme val="minor"/>
      </rPr>
      <t/>
    </r>
  </si>
  <si>
    <t>Донская ул. д. 3</t>
  </si>
  <si>
    <t>Требуется проект. Нужен ордер ГАТИ. Работы выполняются в рамках приоритетного проекта «Комфортная городская среда».
Учесть в смете посадку газонных трав</t>
  </si>
  <si>
    <t>по размещению, содержанию, включая ремонт, ограждений декоративных, ограждений газонных, полусфер, надолбов, приствольных решеток, устройств для вертикального озеленения и цветочного оформления, навесов, беседок, уличной мебели, урн, элементов озеленения, информационных щитов и стендов, планировочного устройства, за исключением велосипедных дорожек; размещение покрытий, в том числе предназначенных для кратковременного и длительного хранения индивидуального автотранспорта, на внутриквартальных территориях  МО Васильевский на 2021 год</t>
  </si>
  <si>
    <t>по обеспечению проектирования благоустройства при размещении элементов благоустройства на внутридворовых территориях МО Васильевский на 2021 год</t>
  </si>
  <si>
    <t>по размещению контейнерных площадок на внутриквартальных территориях, ремонт элементов благоустройства, расположенных на контейнерных площадках на территории МО Васильевский  на 2021 год</t>
  </si>
  <si>
    <t>по размещению, содержанию спортивных, детских площадок, включая ремонт расположенных на них элементов благоустройства, на внутриквартальных территориях МО Васильевский на 2021 год</t>
  </si>
  <si>
    <t xml:space="preserve"> по содержанию, в том числе уборке, территорий зеленых насаждений общего пользования местного значения (включая расположенных на них элементов благоустройства), защиту зеленых насаждений на указанных территориях МО Васильевский на 2021 год          </t>
  </si>
  <si>
    <t>по компенсационному озеленению в отношении территорий зеленых насаждений общего пользования местного значения, осуществляемому в соответствии с законом Санкт-Петербурга на территории МО Васильевский на 2021 год</t>
  </si>
  <si>
    <t>11-я линия В.О.  дом № 42</t>
  </si>
  <si>
    <t>Покраска подпорной стенки ограждений</t>
  </si>
  <si>
    <t>Обращение на портале Наш Санкт-Петербург № 2637184</t>
  </si>
  <si>
    <t>Донская ул. 
дом № 3</t>
  </si>
  <si>
    <t>Обращение жителей. Требуется проект. Нужен ордер ГАТИ. Работы выполняются в рамках приоритетного проекта «Комфортная городская среда».</t>
  </si>
  <si>
    <t>Демонтаж БР100.30.15</t>
  </si>
  <si>
    <t>Установка БР100.30.15</t>
  </si>
  <si>
    <t>По заявлению жителей. Скапливается вода после осадков. Выполнить уклон в сторону ливневой канализации. Учесть в смете работы по исправлению профиля оснований: щебеночных с добавлением нового материала.</t>
  </si>
  <si>
    <t>Разборка плиточного покрытия</t>
  </si>
  <si>
    <t xml:space="preserve">Требуется проект. Нужен ордер ГАТИ. Работы выполняются в рамках приоритетного проекта «Комфортная городская среда».
100 м2 асфальта под основание контейнерной площадки. Учесть в смете работы по исправлению профиля оснований: щебеночных с добавлением нового материала. </t>
  </si>
  <si>
    <t>Вибропрессованная тротуарная брусчатка ВЫБОР Старый город
Б.1.Ф.6см, комплект 3 шт, 38,5 шт/м2, Листопад гладкий Хаски, Россия. КП на плитку и бордюр «Славдом» 77 588,06 руб.</t>
  </si>
  <si>
    <t>Исправление профиля оснований щебеночных с добавлением нового материала</t>
  </si>
  <si>
    <t>Тротуарный бордюр ВЫБОР БР 100.20.8, неполный прокрас, Листопад
гладкий, Хаски, 1000*200*80 мм, Россия</t>
  </si>
  <si>
    <t>9 штук с занижением</t>
  </si>
  <si>
    <t>Демонтаж элементов ограждения площадки</t>
  </si>
  <si>
    <t>щт.</t>
  </si>
  <si>
    <t>7.бетонных столбов 
Н-2000 мм, 3 бетонных столба Н-500 мм.
4 бетонных секции: 
Н-2000 мм, L-2500 мм.</t>
  </si>
  <si>
    <t>5-я линия В.О., дом 56</t>
  </si>
  <si>
    <t>Учесть в смете работы по исправлению профиля оснований: щебеночных с добавлением нового материала. Щебень из природного камня для строительных работ марка 1200, фракция 20-40 мм (ТССЦ 9.2019 Санкт-Петербург 78 Эталон 2012). Средний выравнивающий слой 5-6см.</t>
  </si>
  <si>
    <t>Текущий ремонт:</t>
  </si>
  <si>
    <t>Донская ул. дом 3</t>
  </si>
  <si>
    <t>Демонтаж кирпичной стенки</t>
  </si>
  <si>
    <t>Стена существующей контейнерной площадки</t>
  </si>
  <si>
    <t>Под основание контейнерной площадки</t>
  </si>
  <si>
    <t>Под основание контейнерной площадки. Учесть в смете работы по исправлению профиля оснований: щебеночных с добавлением нового материала. Щебень из природного камня для строительных работ марка 1200, фракция 20-40 мм (ТССЦ 9.2019 Санкт-Петербург 78 Эталон 2012). Средний выравнивающий слой 5-6см</t>
  </si>
  <si>
    <t>Демонтаж остатков фундамента (бетон)</t>
  </si>
  <si>
    <t>Демонтаж бетонных элементов ограждения</t>
  </si>
  <si>
    <t>Фундамент существующей контейнерной площадки</t>
  </si>
  <si>
    <t xml:space="preserve">1 столб h-2 м, 10Х10 см, 2 столба h-1,2 м, 10Х10 см  </t>
  </si>
  <si>
    <t>Демонтаж детского и спортивного оборудования</t>
  </si>
  <si>
    <t>Требуется проект. Нужен ордер ГАТИ. Работы выполняются в рамках приоритетного проекта «Комфортная городская среда».
Учесть в смете демонтаж закладных частей от ДИО в количестве 8 шт</t>
  </si>
  <si>
    <t>Цветовое решение определить проектом.</t>
  </si>
  <si>
    <t>Установка детского оборудования</t>
  </si>
  <si>
    <t>Количество и тип оборудования определить проектом.</t>
  </si>
  <si>
    <t>8-я линия В.О. дом 57</t>
  </si>
  <si>
    <t>Устройство резинового покрытия при съезде с горки. Учесть в смете работы по демонтажу плиточного покрытия 10 м2 и установку БР 100.20.8- 14 п.м.</t>
  </si>
  <si>
    <t>Покраска детского игрового комплекса</t>
  </si>
  <si>
    <t>Обращение на портале Наш Санкт-Петербург № 2803105
Замена 2-ух столбов КСИЛ. Столб 2380- 1 шт (506174-007) Столб 2380- 1 шт (506174-008) лазалки, Поручень КСИЛ</t>
  </si>
  <si>
    <t>2 доски Доска 1000х100х40 КСИЛ 435202</t>
  </si>
  <si>
    <t>Желтый, Красный</t>
  </si>
  <si>
    <t xml:space="preserve">Демонтаж скамеек  </t>
  </si>
  <si>
    <t>Установка скамеек</t>
  </si>
  <si>
    <t>Требуется проект. Нужен ордер ГАТИ. Работы выполняются в рамках приоритетного проекта «Комфортная городская среда».
В смете посчитать только работы по демонтажу и установке МАФ</t>
  </si>
  <si>
    <t>Сквер б/н южнее д. 70 по 9-й линии В. О. (ЗНОП № 6-8-22)</t>
  </si>
  <si>
    <t>Рябина 4-х ствольная (Диаметр 6-10 см)</t>
  </si>
  <si>
    <t>Средний пр. В.О., д. 69</t>
  </si>
  <si>
    <t>Алюминевые композитные панели фрезерованные</t>
  </si>
  <si>
    <t>Работы по ремонту павильона под контейнеры для сбора ТБО</t>
  </si>
  <si>
    <t>н/ч</t>
  </si>
  <si>
    <t>Замечания по результатам проверки Комитета по благоустройству</t>
  </si>
  <si>
    <t>тыс. руб.</t>
  </si>
  <si>
    <t>тыс.  руб.</t>
  </si>
  <si>
    <t>4 линия, 53</t>
  </si>
  <si>
    <t xml:space="preserve">Свод адресных программ по благоустройству на территории МО Васильевский                                                                  на 2021 год по видам работ, услуг и объектов </t>
  </si>
  <si>
    <t>5 линия, 56</t>
  </si>
  <si>
    <t>Донская ул., 3</t>
  </si>
  <si>
    <t>по содержанию внутриквартальных территорий в части обеспечения ремонта покрытий, расположенных на внутриквартальных территориях, и проведения санитарных рубок (в том числе 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  на территории МО Васильевский на  2021 год</t>
  </si>
  <si>
    <t>Итого по разделу 4 :</t>
  </si>
  <si>
    <t>1.3</t>
  </si>
  <si>
    <t>4-я линия В.О., д. 53</t>
  </si>
  <si>
    <t>16-я линия В.О. дом 65</t>
  </si>
  <si>
    <t>1.4</t>
  </si>
  <si>
    <t>Покраска детского игрового оборудования</t>
  </si>
  <si>
    <t>Бежевый</t>
  </si>
  <si>
    <t>Коричневый</t>
  </si>
  <si>
    <t>Обращение на портале Наш Санкт-Петербург № 2746549
Беседка-гриб, домик лабиринт</t>
  </si>
  <si>
    <t>Раздел 5 - Размещение, содержание и ремонт газонных ограждений</t>
  </si>
  <si>
    <t>Итого по разделу 5:</t>
  </si>
  <si>
    <t>Раздел 6 - Размещение, содержание и ремонт малых архитектурных форм</t>
  </si>
  <si>
    <t>Итого по разделу 6:</t>
  </si>
  <si>
    <t>Раздел 7 - Размещение, содержание и ремонт детских и спортивных площадок</t>
  </si>
  <si>
    <t>Итого по разделу 7:</t>
  </si>
  <si>
    <t>Раздел 8 - Песочницы</t>
  </si>
  <si>
    <t>Итого по разделу 8:</t>
  </si>
  <si>
    <t>Итого по разделу 3:</t>
  </si>
  <si>
    <t xml:space="preserve">Примечание по разделу 5: </t>
  </si>
  <si>
    <t xml:space="preserve">Примечание по разделу 6: </t>
  </si>
  <si>
    <t>Примечание по разделу 7:</t>
  </si>
  <si>
    <t>по организации благоустройства на территориях, не относящихся к территориям зеленых насаждений в соответствии с законом Санкт-Петербурга  на территории МО Васильевский на  2021 год</t>
  </si>
  <si>
    <t>по осуществлению работ в сфере озеленения на территориях, относящихся к территориям зеленых насаждений в соответствии с законом Санкт-Петербурга  на территории МО Васильевский на  2021 год</t>
  </si>
  <si>
    <t xml:space="preserve">Раздел 1 - Обеспечение проектирования благоустройства при размещении элементов благоустройства на внутридворовых территориях МО Васильевский </t>
  </si>
  <si>
    <t xml:space="preserve">Раздел 2 -  Содержание внутриквартальных территорий в части обеспечения ремонта покрытий, расположенных на внутриквартальных территориях, и проведения санитарных рубок (в том числе 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  на территории МО Васильевский </t>
  </si>
  <si>
    <t>Раздел 2.1- Текущий ремонт</t>
  </si>
  <si>
    <t>Итого по разделу 2.1:</t>
  </si>
  <si>
    <t>Раздел 2.2- Ремонт асфальтобетона картами</t>
  </si>
  <si>
    <t>Итого по разделу 2.2:</t>
  </si>
  <si>
    <t>2.1.1</t>
  </si>
  <si>
    <t>2.1.2</t>
  </si>
  <si>
    <t>2.1.3</t>
  </si>
  <si>
    <t>2.2.1</t>
  </si>
  <si>
    <t>2.2.2</t>
  </si>
  <si>
    <t>17-я линия В.О., д. 38</t>
  </si>
  <si>
    <t xml:space="preserve">Раздел 3 - Размещение контейнерных площадок на внутриквартальных территориях, ремонт элементов благоустройства, расположенных на контейнерных площадках на территории МО Васильевский  </t>
  </si>
  <si>
    <t xml:space="preserve">Раздел 4 - Размещение, содержание, включая ремонт, ограждений декоративных, ограждений газонных, полусфер, надолбов, приствольных решеток, устройств для вертикального озеленения и цветочного оформления, навесов, беседок, уличной мебели, урн, элементов озеленения, информационных щитов и стендов, планировочного устройства, за исключением велосипедных дорожек; размещение покрытий, в том числе предназначенных для кратковременного и длительного хранения индивидуального автотранспорта, на внутриквартальных территориях  МО Васильевский </t>
  </si>
  <si>
    <t>Итого по разделу 4.1:</t>
  </si>
  <si>
    <t>Раздел 1 - Компенсационное озеленение в отношении территорий зеленых насаждений общего пользования местного значения, осуществляемому в соответствии с законом Санкт-Петербурга на территории МО Васильевский</t>
  </si>
  <si>
    <t>1.5</t>
  </si>
  <si>
    <t>1.6</t>
  </si>
  <si>
    <t>1.7</t>
  </si>
  <si>
    <t>Раздел 2 - Содержание, в том числе уборка, территорий зеленых насаждений общего пользования местного значения (включая расположенных на них элементов благоустройства), защиту зеленых насаждений на указанных территориях МО Васильевский</t>
  </si>
  <si>
    <t>Раздел 2.1 - Уборка</t>
  </si>
  <si>
    <t>Раздел 2.1.1 - Зимняя уборка</t>
  </si>
  <si>
    <t>Раздел 2.1.1.1 - Зимняя уборка (1 месяц)</t>
  </si>
  <si>
    <t>2.1.1.1.1</t>
  </si>
  <si>
    <t>2.1.1.1.2</t>
  </si>
  <si>
    <t>Итого по разделу 2.1.1.1:</t>
  </si>
  <si>
    <t>Раздел 2.1.1.2 - Зимняя уборка (5 месяцев)</t>
  </si>
  <si>
    <t>2.1.1.1.3</t>
  </si>
  <si>
    <t>2.1.1.2.1</t>
  </si>
  <si>
    <t>2.1.1.2.2</t>
  </si>
  <si>
    <t>Итого по разделу 2.1.2:</t>
  </si>
  <si>
    <t>Итого по разделу 2.1.1.2:</t>
  </si>
  <si>
    <t>Итого по разделу 2.1.1:</t>
  </si>
  <si>
    <t>2.1.1.2.3</t>
  </si>
  <si>
    <t>Раздел 2.1.2 - Летняя уборка</t>
  </si>
  <si>
    <t>2.1.2.1</t>
  </si>
  <si>
    <t>2.1.2.2.</t>
  </si>
  <si>
    <t>2.1.2.3</t>
  </si>
  <si>
    <t>Раздел 2.2 - Уход</t>
  </si>
  <si>
    <t>2.2.3</t>
  </si>
  <si>
    <t>2.2.4</t>
  </si>
  <si>
    <t>2.2.5</t>
  </si>
  <si>
    <t>2.2.6</t>
  </si>
  <si>
    <t>Раздел 2.3 - Ремонт газона</t>
  </si>
  <si>
    <t>2.3.1</t>
  </si>
  <si>
    <t>2.3.2</t>
  </si>
  <si>
    <t>Раздел 4.1 - Размещение, содержание и ремонт газонных ограждений</t>
  </si>
  <si>
    <t>Раздел 4.2 - Ремонт газона</t>
  </si>
  <si>
    <t>Итого по разделу 4.2:</t>
  </si>
  <si>
    <t>Итого по разделу 2.3:</t>
  </si>
  <si>
    <t>Раздел 2.4 - Санитарные рубки</t>
  </si>
  <si>
    <t>Итого по разделу 2.4 :</t>
  </si>
  <si>
    <t>Раздел 3 - Создание (размещение), переустройство, восстановление и ремонт объектов зеленых насаждений, расположенных на территориях зеленых насаждений общего пользования местного значения</t>
  </si>
  <si>
    <t>3.1.1</t>
  </si>
  <si>
    <t>Итого по разделу 3.1 :</t>
  </si>
  <si>
    <t xml:space="preserve">Раздел 3.2 - Обеспечение проектирования благоустройства при размещении элементов благоустройства на территории зеленых насаждений, расположенных на территориях общего пользования местного значения </t>
  </si>
  <si>
    <t>5-я линия В.О., д. 56</t>
  </si>
  <si>
    <t>Итого по разделу 3.2:</t>
  </si>
  <si>
    <t>3.2.1</t>
  </si>
  <si>
    <t>3.2.2</t>
  </si>
  <si>
    <t>Раздел 3.3 - Размещение, содержание и ремонт газонных ограждений</t>
  </si>
  <si>
    <t>3.3.1</t>
  </si>
  <si>
    <t>Раздел 3.4 - Размещение, содержание и ремонт малых архитектурных форм</t>
  </si>
  <si>
    <t>3.4.1</t>
  </si>
  <si>
    <t>Итого по разделу 3.3:</t>
  </si>
  <si>
    <t>Итого по разделу 3.4:</t>
  </si>
  <si>
    <t>Раздел 3.5 - Размещение, содержание и ремонт детских и спортивных площадок</t>
  </si>
  <si>
    <t>3.5.1</t>
  </si>
  <si>
    <t>3.5.2</t>
  </si>
  <si>
    <t>3.5.3</t>
  </si>
  <si>
    <t>3.5.4</t>
  </si>
  <si>
    <t>Итого по разделу 3.5:</t>
  </si>
  <si>
    <t>Раздел 3.6 - Песочницы</t>
  </si>
  <si>
    <t>3.6.1</t>
  </si>
  <si>
    <t>3.6.2</t>
  </si>
  <si>
    <t>3.6.3</t>
  </si>
  <si>
    <t>3.6.4</t>
  </si>
  <si>
    <t>3.6.5</t>
  </si>
  <si>
    <t>3.6.6.</t>
  </si>
  <si>
    <t>3.6.7</t>
  </si>
  <si>
    <t>3.6.8</t>
  </si>
  <si>
    <t>3.6.9</t>
  </si>
  <si>
    <t>3.6.10</t>
  </si>
  <si>
    <t>3.6.11</t>
  </si>
  <si>
    <t>3.6.12</t>
  </si>
  <si>
    <t>3.6.13</t>
  </si>
  <si>
    <t>3.6.14</t>
  </si>
  <si>
    <t>3.6.15</t>
  </si>
  <si>
    <t>3.6.16</t>
  </si>
  <si>
    <t>3.6.17</t>
  </si>
  <si>
    <t>3.6.18</t>
  </si>
  <si>
    <t>3.6.19</t>
  </si>
  <si>
    <t>3.6.20</t>
  </si>
  <si>
    <t>3.6.21</t>
  </si>
  <si>
    <t>3.6.22</t>
  </si>
  <si>
    <t>3.6.23</t>
  </si>
  <si>
    <t>3.6.24</t>
  </si>
  <si>
    <t>3.6.25</t>
  </si>
  <si>
    <t>3.6.26</t>
  </si>
  <si>
    <t>3.6.27</t>
  </si>
  <si>
    <t>Итого по разделу 3.6:</t>
  </si>
  <si>
    <t>Итого по разделу 2 :</t>
  </si>
  <si>
    <t>3.2.3</t>
  </si>
  <si>
    <t>3.2.4</t>
  </si>
  <si>
    <t xml:space="preserve">Сквер б/н во дворе д. 50 по 1-й линии В.О. (№ 6-8-16) </t>
  </si>
  <si>
    <t>Сквер б/н во дворе д. 56 по 5-й линии В.О. (№ 6-8-49)</t>
  </si>
  <si>
    <t>Сквер б/н на Донской ул. у д. 65, корп. 2, по 16-й линии В.О. (№ 6-8-61)</t>
  </si>
  <si>
    <t>Сквер б/н во дворе д. 14 по Камской ул. (№ 6-8-41)</t>
  </si>
  <si>
    <t>Сквер б/н во дворе д. 25 и д. 27 по Среднему пр. В.О. (№ 6-8-1)</t>
  </si>
  <si>
    <t>Сквер б/н во дворе д. 45 по Среднему пр. В.О. (№ 6-8-29)</t>
  </si>
  <si>
    <t>Сквер б/н во дворе д. 15 по Малому пр. В.О., и д. 53 по 6-ой линии (№ 6-8-12)</t>
  </si>
  <si>
    <t>Раздел 3.1 - Содержание территорий общего пользования местного значения в части обеспечения ремонта покрытий и элементов благоустройства</t>
  </si>
  <si>
    <t xml:space="preserve">Cквер б/н во дворе д. 25 и д. 27 по Среднему пр. В.О. (№ 6-8-1) сквер б/н на 4-й линии В.О., д. 45 (№ 6-8-2) сквер б/н во дворе д. 27 и д. 29 по Малому пр. В.О. (№6-8-3) сквер б/н на 13-й линии В.О., д. 46а (№6-8-4) сквер б/н на 8-й линии В.О., д. 57 (№6-8-5) сквер б/н на 15-й линии В.О., д. 86 (№6-8-6) сквер б/н на 9-й линии В.О., д. 44 (№6-8-7) сквер б/н на 9-й линии В.О., д. 68 (№6-8-8) сквер б/н на 10-й линии В.О., д. 41 (№6-8-9) сквер б/н во дворе д. 49, д. 51 и д. 53 по 2-й линии В.О. (№6-8-10) сквер б/н во дворе д. 72 и д. 74 по 7-й линии В.О. (№6-8-11) сквер б/н во дворе д. 15 по Малому пр. В.О. и д. 53 по 6-й линии В.О. (№ 6-8-12) сквер б/н во дворе д. 68 по 5-й линии В.О. (№ 6-8-13) сквер б/н у д. 34 по наб. Макарова (№ 6-8-14) сквер б/н во дворе д. 59/2 по 2-й линии В.О. (№ 6-8-15) сквер б/н во дворе д. 50 по 1-й линии В.О. (№ 6-8-16) сквер б/н во дворе д. 46 по 1-й линии В.О. (№ 6-8-17) сквер б/н во дворе д. 38 по 3-й линии В.О. (№ 6-8-18) сквер б/н во дворе д. 36 по 3-й линии В.О. (№ 6-8-19) сквер б/н во дворе д. 70 и д. 72 по 9-й линии В.О. (№6-8-20) сквер б/н у д. 64/25 по 9-й линии В.О. (№6-8-21) сквер б/н южнее д. 70 по 9-й линии В.О. (№6-8-22) сквер б/н у д. 51/31 по 10-й линии В.О. (№6-8-23) сквер б/н у д. 59, корп. 2, по 8-й линии В.О. (№6-8-24) сквер б/н во дворе д. 51 по Среднему пр. В.О. (№6-8-25) сквер б/н во дворе д. 55/20 по 12-й линии В.О. (№6-8-26) сквер б/н севернее д. 33 по Малому пр. В.О. (№6-8-27) сквер б/н северо-западнее д. 36 по 11-й линии В.О. (№6-8-28) сквер б/н во дворе д. 45 по Среднему пр. В.О. (№6-8-29) сквер б/н восточнее д. 47 по 10-й линии В.О. (№6-8-30) сквер б/н во дворе д. 54 по 9-й линии В.О. (№6-8-31) сквер б/н во дворе д. 61 по Среднему пр. В.О. (№6-8-32) сквер б/н во дворе д. 47 по 16-й линии В.О. (№6-8-33) сквер б/н у д. 46 по 15-й линии В.О. (№6-8-34) сквер б/н во дворе д. 46 по 13-й линии В.О. (№6-8-35) сквер б/н у д. 19 по Донской ул. (№6-8-36) сквер б/н южнее д. 44 по Малому пр. В.О. (№6-8-37) сквер б/н во дворе д. 67-69 по 14-й линии В.О. (№6-8-38) сквер б/н северо-восточнее д. 63 по 14-й линии В.О. (№6-8-39) сквер б/н севернее д. 58-60 по 13-й линии В.О. (№6-8-40) сквер б/н во дворе д. 14 по Камской ул. (№6-8-41) сквер б/н между д. 33 и д. 35 по Среднему пр. В.О. (№6-8-42) сквер б/н восточнее д. 79 по 16-й линии В.О. (№6-8-43) сквер б/н во дворе д. 75 по 16-й линии В.О. (№6-8-44) сквер б/н во дворе д. 73/49 по 16-й линии В.О. (№6-8-45) сквер б/н западнее д. 74 по 15-й линии В.О. (№6-8-46) сквер б/н восточнее д. 37 по 6-й линии В.О. (№6-8-47) сквер б/н во дворе д. 46 по 5-й линии В.О. (№6-8-48) сквер б/н во дворе д. 56 по 5-й линии В.О. (№6-8-49) сквер б/н между д. 59 и д. 59, корп. 2, по 8-й линии В.О. (№6-8-50) сквер б/н между д. 40 и д. 42 по 11-й линии В.О. (№6-8-51) сквер б/н восточнее д. 53 по 10-й линии В.О. (№6-8-52) сквер б/н у д. 68 по 9-й линии В.О. (№6-8-53) сквер б/н на пересечении Малого пр. В.О. и 4-й линии В.О. (№6-8-54) сквер б/н южнее д. 72 по 13-й линии В.О. (№6-8-55) сквер б/н между д. 73/49 по 16-й линии В.О. и д. 68 по 15-й линии В.О. (№6-8-56) сквер б/н во дворе д. 66 по 5-й линии В.О. (№6-8-57) сквер б/н западнее д. 37 по 18-й линии В.О. (№6-8-58) сквер б/н западнее д. 42 по 11-й линии В.О. (№6-8-59) сквер б/н у д. 39 по 4-й линии В.О. (№6-8-60) сквер б/н на Донской ул. у д. 65, корп. 2, по 16-й линии В.О. (№ 6-8-61) сквер б/н на 7-й линии В.О., д. 56-58 (№ 6-8-62) </t>
  </si>
  <si>
    <t>сквер б/н во дворе д. 46 по 1-й линии В.О. (№ 6-8-17)</t>
  </si>
  <si>
    <t>Разработка проектно-сметной документации</t>
  </si>
  <si>
    <t xml:space="preserve">Раздел 1 -  Содержание внутриквартальных территорий в части обеспечения ремонта покрытий, расположенных на внутриквартальных территориях, и проведения санитарных рубок (в том числе 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  на территории МО Васильевский </t>
  </si>
  <si>
    <t>Раздел 1.2- Ремонт асфальтобетона картами</t>
  </si>
  <si>
    <t>Итого по разделу 1.2:</t>
  </si>
  <si>
    <t>Раздел 1.3- Удаление аварийных, больных деревьев и кустарников</t>
  </si>
  <si>
    <t>Итого по разделу 1.3:</t>
  </si>
  <si>
    <t xml:space="preserve">Раздел 2 - Обеспечение проектирования благоустройства при размещении элементов благоустройства на внутридворовых территориях МО Васильевский </t>
  </si>
  <si>
    <t xml:space="preserve">Раздел 3 - Размещение, содержание, включая ремонт, ограждений декоративных, ограждений газонных, полусфер, надолбов, приствольных решеток, устройств для вертикального озеленения и цветочного оформления, навесов, беседок, уличной мебели, урн, элементов озеленения, информационных щитов и стендов, планировочного устройства, за исключением велосипедных дорожек; размещение покрытий, в том числе предназначенных для кратковременного и длительного хранения индивидуального автотранспорта, на внутриквартальных территориях  МО Васильевский </t>
  </si>
  <si>
    <t>Раздел 1- Содержание, в том числе уборка, территорий зеленых насаждений общего пользования местного значения (включая расположенных на них элементов благоустройства), защиту зеленых насаждений на указанных территориях МО Васильевский</t>
  </si>
  <si>
    <t>Итого по разделу 1 :</t>
  </si>
  <si>
    <t>Раздел 2 - Компенсационное озеленение в отношении территорий зеленых насаждений общего пользования местного значения, осуществляемому в соответствии с законом Санкт-Петербурга на территории МО Васильевский</t>
  </si>
  <si>
    <t xml:space="preserve">Раздел 3.3 - Обеспечение проектирования благоустройства при размещении элементов благоустройства на территории зеленых насаждений, расположенных на территориях общего пользования местного значения </t>
  </si>
  <si>
    <t>Раздел 3.4 - Размещение, содержание и ремонт газонных ограждений</t>
  </si>
  <si>
    <t>Раздел 3.5 - Размещение, содержание и ремонт малых архитектурных форм</t>
  </si>
  <si>
    <t>Раздел 3.6 - Размещение, содержание и ремонт детских и спортивных площадок</t>
  </si>
  <si>
    <t>Раздел 3.7 - Песочницы</t>
  </si>
  <si>
    <t>Итого по разделу 3.7:</t>
  </si>
  <si>
    <t>Перечень адресных программ</t>
  </si>
  <si>
    <t xml:space="preserve">Целевая статья/ </t>
  </si>
  <si>
    <t xml:space="preserve">вид расхода/ </t>
  </si>
  <si>
    <t>КОСГУ</t>
  </si>
  <si>
    <t>79509 00130</t>
  </si>
  <si>
    <t>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 (Приложение 1)</t>
  </si>
  <si>
    <t>Размещение, содержание, включая ремонт, ограждений декоративных, ограждений газонных, полусфер, надолбов, приствольных решеток, устройств для вертикального озеленения и цветочного оформления, навесов, беседок, уличной мебели, урн, элементов озеленения, информационных щитов и стендов, планировочного устройства, за исключением велосипедных дорожек; размещение покрытий, в том числе предназначенных для кратковременного и длительного хранения индивидуального автотранспорта, на внутриквар-тальных территориях</t>
  </si>
  <si>
    <t>79509 00150</t>
  </si>
  <si>
    <t>Текущий ремонт покрытий  (Приложение 2)</t>
  </si>
  <si>
    <t>Услуги по разработке паспортов отходов  (Приложение 2)</t>
  </si>
  <si>
    <t>Технадзор  (Приложение 2)</t>
  </si>
  <si>
    <t>Завоз песка в песочницы детских игровых площадок по 2 раза  в сезон, м3 (Приложение 2)</t>
  </si>
  <si>
    <t>Установка детского игрового оборудования и информационных щитов шт.  (Приложение 2)</t>
  </si>
  <si>
    <t xml:space="preserve">Глава местной администрации                                                                               МО Васильевский         </t>
  </si>
  <si>
    <t>Петунья</t>
  </si>
  <si>
    <t>Бегония</t>
  </si>
  <si>
    <t>Итого по разделу 3.9:</t>
  </si>
  <si>
    <t>Услуги по разработке паспортов отходов (Приложение 1)</t>
  </si>
  <si>
    <t>Технадзор (Приложение 1)</t>
  </si>
  <si>
    <t>Уборка зимняя, площадь м2                           (Приложение 2)</t>
  </si>
  <si>
    <t>Уборка летняя, площадь м2                               (Приложение 2)</t>
  </si>
  <si>
    <t>Уход за газонами, кустарниками, деревьями, вьющимися, цветниками, вазонами, (Приложение 2)</t>
  </si>
  <si>
    <t>Организация работ по компенсационному озеленению (посадка деревьев) (Приложение 2)</t>
  </si>
  <si>
    <t>Посадка однолетников в альпинарий (Приложение 2)</t>
  </si>
  <si>
    <t>Итого:</t>
  </si>
  <si>
    <t>Раздел 3.1 - Размещение, содержание и ремонт газонных ограждений</t>
  </si>
  <si>
    <t>Итого по разделу 3.1:</t>
  </si>
  <si>
    <t>Итого по разделу 3.11:</t>
  </si>
  <si>
    <t>Посадка кустарников в группы (Приложение 2)</t>
  </si>
  <si>
    <t>Ремонт асфальтобетонного покрытия однослойного толщиной 80 мм площадью ремонта до 25 м2</t>
  </si>
  <si>
    <t>м3</t>
  </si>
  <si>
    <t>Раздел 1.1.2 - Летняя уборка</t>
  </si>
  <si>
    <t>Раздел 1.2 - Уход</t>
  </si>
  <si>
    <t>Расчет смет для бюджета 2023 г. (Приложение 1)</t>
  </si>
  <si>
    <t>Расчет смет для бюджета 2023 г.</t>
  </si>
  <si>
    <t>9</t>
  </si>
  <si>
    <t>10</t>
  </si>
  <si>
    <t>11</t>
  </si>
  <si>
    <t>Разборка и укладка плиточного покрытия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</si>
  <si>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</si>
  <si>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</si>
  <si>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</si>
  <si>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</si>
  <si>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</si>
  <si>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</si>
  <si>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</si>
  <si>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</si>
  <si>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</si>
  <si>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</si>
  <si>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</si>
  <si>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</si>
  <si>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</si>
  <si>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</si>
  <si>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</si>
  <si>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</si>
  <si>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</si>
  <si>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</si>
  <si>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</si>
  <si>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</si>
  <si>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</si>
  <si>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</si>
  <si>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</si>
  <si>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</si>
  <si>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Устройство а/б</t>
  </si>
  <si>
    <t>Агератум</t>
  </si>
  <si>
    <t>Вывоз старого песка, вынутого из песочниц</t>
  </si>
  <si>
    <t>Раздел 3.1 - Санитарные рубки</t>
  </si>
  <si>
    <t>Ива белая шаровидная</t>
  </si>
  <si>
    <t>Сквер б/н между д. 33 и д. 35 по Среднему пр. В.О. (№6-8-42)</t>
  </si>
  <si>
    <t>Cквер б/н во дворе д. 25 и д. 27 по Среднему пр. В.О. (№ 6-8-1) Сквер б/н на 4-й линии В.О., д. 45 (№ 6-8-2) Сквер б/н во дворе д. 27 и д. 29 по Малому пр. В.О. (№6-8-3) Сквер б/н на 13-й линии В.О., д. 46а (№6-8-4) Сквер б/н на 8-й линии В.О., д. 57 (№6-8-5) Сквер б/н на 15-й линии В.О., д. 86 (№6-8-6) Сквер б/н на 9-й линии В.О., д. 44 (№6-8-7) Сквер б/н на 9-й линии В.О., д. 68 (№6-8-8) Сквер б/н на 10-й линии В.О., д. 41 (№6-8-9) Сквер б/н во дворе д. 49, д. 51 и д. 53 по 2-й линии В.О. (№6-8-10) Сквер б/н во дворе д. 72 и д. 74 по 7-й линии В.О. (№6-8-11) Сквер б/н во дворе д. 15 по Малому пр. В.О. и д. 53 по 6-й линии В.О. (№ 6-8-12) Сквер б/н во дворе д. 68 по 5-й линии В.О. (№ 6-8-13) Сквер б/н у д. 34 по наб. Макарова (№ 6-8-14) Сквер б/н во дворе д. 59/2 по 2-й линии В.О. (№ 6-8-15) Сквер б/н во дворе д. 50 по 1-й линии В.О. (№ 6-8-16) Сквер б/н во дворе д. 46 по 1-й линии В.О. (№ 6-8-17) Сквер б/н во дворе д. 38 по 3-й линии В.О. (№ 6-8-18) Сквер б/н во дворе д. 36 по 3-й линии В.О. (№ 6-8-19) Сквер б/н во дворе д. 70 и д. 72 по 9-й линии В.О. (№6-8-20) Сквер б/н у д. 64/25 по 9-й линии В.О. (№6-8-21) Сквер б/н южнее д. 70 по 9-й линии В.О. (№6-8-22) Сквер б/н у д. 51/31 по 10-й линии В.О. (№6-8-23) Сквер б/н у д. 59, корп. 2, по 8-й линии В.О. (№6-8-24) Сквер б/н во дворе д. 51 по Среднему пр. В.О. (№6-8-25) Сквер б/н во дворе д. 55/20 по 12-й линии В.О. (№6-8-26) Сквер б/н севернее д. 33 по Малому пр. В.О. (№6-8-27) Сквер б/н северо-западнее д. 36 по 11-й линии В.О. (№6-8-28) Сквер б/н во дворе д. 45 по Среднему пр. В.О. (№6-8-29) Сквер б/н восточнее д. 47 по 10-й линии В.О. (№6-8-30) Сквер б/н во дворе д. 54 по 9-й линии В.О. (№6-8-31) Сквер б/н во дворе д. 61 по Среднему пр. В.О. (№6-8-32) Сквер б/н во дворе д. 47 по 16-й линии В.О. (№6-8-33) Сквер б/н у д. 46 по 15-й линии В.О. (№6-8-34) Сквер б/н во дворе д. 46 по 13-й линии В.О. (№6-8-35) Сквер б/н у д. 19 по Донской ул. (№6-8-36) Сквер б/н южнее д. 44 по Малому пр. В.О. (№6-8-37) Сквер б/н во дворе д. 67-69 по 14-й линии В.О. (№6-8-38) Сквер б/н северо-восточнее д. 63 по 14-й линии В.О. (№6-8-39) Сквер б/н севернее д. 58-60 по 13-й линии В.О. (№6-8-40) Сквер б/н во дворе д. 14 по Камской ул. (№6-8-41) Сквер б/н между д. 33 и д. 35 по Среднему пр. В.О. (№6-8-42) Сквер б/н восточнее д. 79 по 16-й линии В.О. (№6-8-43) Сквер б/н во дворе д. 75 по 16-й линии В.О. (№6-8-44) Сквер б/н во дворе д. 73/49 по 16-й линии В.О. (№6-8-45) Сквер б/н западнее д. 74 по 15-й линии В.О. (№6-8-46) Сквер б/н восточнее д. 37 по 6-й линии В.О. (№6-8-47) Сквер б/н во дворе д. 46 по 5-й линии В.О. (№6-8-48) Сквер б/н во дворе д. 56 по 5-й линии В.О. (№6-8-49) Сквер б/н между д. 59 и д. 59, корп. 2, по 8-й линии В.О. (№6-8-50) Сквер б/н между д. 40 и д. 42 по 11-й линии В.О. (№6-8-51) Сквер б/н восточнее д. 53 по 10-й линии В.О. (№6-8-52) Сквер б/н у д. 68 по 9-й линии В.О. (№6-8-53) Сквер б/н на пересечении Малого пр. В.О. и 4-й линии В.О. (№6-8-54) Сквер б/н южнее д. 72 по 13-й линии В.О. (№6-8-55) Сквер б/н между д. 73/49 по 16-й линии В.О. и д. 68 по 15-й линии В.О. (№6-8-56) Сквер б/н во дворе д. 66 по 5-й линии В.О. (№6-8-57) Сквер б/н западнее д. 37 по 18-й линии В.О. (№6-8-58) Сквер б/н западнее д. 42 по 11-й линии В.О. (№6-8-59) Сквер б/н у д. 39 по 4-й линии В.О. (№6-8-60) Сквер б/н на Донской ул. у д. 65, корп. 2, по 16-й линии В.О. (№ 6-8-61) Сквер б/н на 7-й линии В.О., д. 56-58 (№ 6-8-62). Сквер б/н северо-восточнее д. 43 на 12-й линии В.О. (№ 6-8-64), Сквер б/н на 12-й линии В.О. у д. 51, корп. 2 (№ 6-8-65), Сквер б/н на 16-й линии В О. у д. 97 (№ 6-8-66), Сквер б/н на 14-й линии В О. у д. 47 (№ 6-8-67), Сквер б/н севернее д. 54 по 5-й линии В.О. (№ 6-8-68), Сквер б/н юго-западнее д. 80 по 15-й линии В.О. (№6-8-69), Сквер б/н западнее д. 38 по 17-й линии В.О. (№ 6-8-70), Сквер б/н во дворе д. 6, литера А, по Малому пр. В.О. (№ 6-8-71)</t>
  </si>
  <si>
    <t>Сквер б/н на 15-й линии В.О., д. 86 (№6-8-6)</t>
  </si>
  <si>
    <t>Сквер б/н между д. 40 и д. 42 по 11-й линии В.О. (№6-8-51)</t>
  </si>
  <si>
    <t>Сквер б/н во дворе д. 46 по 1-й линии В.О. (№ 6-8-17)</t>
  </si>
  <si>
    <t>Сквер б/н во дворе д. 27 и д. 29 по Малому пр. В.О. (№6-8-3)</t>
  </si>
  <si>
    <t xml:space="preserve"> Сквер б/н во дворе д. 6, литера А, по Малому пр. В.О. (№6-8-71)</t>
  </si>
  <si>
    <t>Сквер б/н западнее д. 74 по 15-й линии В.О. (№6-8-46)</t>
  </si>
  <si>
    <t>Сквер б/н во дворе д. 55/20 по 12-й линии В.О. (№6-8-26)</t>
  </si>
  <si>
    <t>Сквер б/н во дворе д. 49, д. 51 и д. 53 по 2-й линии В.О. (№6-8-10)</t>
  </si>
  <si>
    <t>Сквер б/н у д. 34 по наб. Макарова (№ 6-8-14)</t>
  </si>
  <si>
    <t>Сквер б/н во дворе д. 56 по 5-й линии В.О. (№6-8-49)</t>
  </si>
  <si>
    <t>Сквер б/н во дворе д. 68 по 5-й линии В.О. (№ 6-8-13)</t>
  </si>
  <si>
    <t>Сквер б/н на 7-й линии В.О., д. 56-58 (№ 6-8-62)</t>
  </si>
  <si>
    <t>Сквер б/н во дворе д. 72 и д. 74 по 7-й линии В.О. (№6-8-11)</t>
  </si>
  <si>
    <t>Сквер б/н на 8-й линии В.О., д. 57 (№6-8-5)</t>
  </si>
  <si>
    <t>Сквер б/н во дворе д. 54 по 9-й линии В.О. (№6-8-31)</t>
  </si>
  <si>
    <t>Сквер б/н во дворе д. 45 по Среднему пр. В.О. (№6-8-29)</t>
  </si>
  <si>
    <t>Сквер б/н во дворе д. 47 по 16-й линии В.О. (№6-8-33)</t>
  </si>
  <si>
    <t>Сквер б/н во дворе д. 73/49 по 16-й линии В.О. (№6-8-45)</t>
  </si>
  <si>
    <t>Сквер б/н на пересечении Малого пр. В.О. и 4-й линии В.О. (№6-8-54)</t>
  </si>
  <si>
    <t>Сквер б/н на 12-й линии В.О. у д. 51, корп. 2 (№6-8-65) (2 песочницы)</t>
  </si>
  <si>
    <t>Сквер б/н на 10-й линии В. О., д. 41 (№6-8-9)</t>
  </si>
  <si>
    <t>71 адрес</t>
  </si>
  <si>
    <t>внесение сухих удобрений в почву</t>
  </si>
  <si>
    <t>Устройство приствольных лунок и канавок</t>
  </si>
  <si>
    <t>Прополка и рыхление лунок и канавок</t>
  </si>
  <si>
    <t>Полив зеленых насаждений</t>
  </si>
  <si>
    <t>Вывоз технологического мусора</t>
  </si>
  <si>
    <t>Сбор ветвей и сучьев после санитарной и декоративной обрезки</t>
  </si>
  <si>
    <t>Смена подвязок</t>
  </si>
  <si>
    <t>Обрезка и прореживание крон</t>
  </si>
  <si>
    <t>Сбор ветвей и сучьев после обрезки</t>
  </si>
  <si>
    <t>Прополка и рыхление лунок</t>
  </si>
  <si>
    <t>2. Уход за кустарниками:</t>
  </si>
  <si>
    <t xml:space="preserve">Внесение сухих удобрений </t>
  </si>
  <si>
    <t>Сквер б/н между д. 73/49 по 16-й линии В.О. и д. 68 по 15-й линии В.О. (№6-8-56)</t>
  </si>
  <si>
    <t>Обрезка и прореживание кустарников  (колючие)</t>
  </si>
  <si>
    <t>Обрезка и прореживание кустарников (неколючие)</t>
  </si>
  <si>
    <t xml:space="preserve">Прочистка живой изгороди (неколючие), закраска срезов </t>
  </si>
  <si>
    <t xml:space="preserve">Прочистка живой изгороди (колючие), закраска срезов </t>
  </si>
  <si>
    <t>Переподвязка саженцев</t>
  </si>
  <si>
    <t>Стрижка живых изгородей (неколючие)</t>
  </si>
  <si>
    <t>Стрижка живых изгородей (колючие)</t>
  </si>
  <si>
    <t>Полив зеленых насаждений (2-х кратный)</t>
  </si>
  <si>
    <t>Полив (2-х кратный)</t>
  </si>
  <si>
    <t>Внесение удобрений</t>
  </si>
  <si>
    <t>1. Уход за кустарниками:</t>
  </si>
  <si>
    <t>Закрытие приствольных лунок</t>
  </si>
  <si>
    <t>Переподвязка саженцев без замены кольев</t>
  </si>
  <si>
    <t>Установка газонных ограждений (Приложение 2)</t>
  </si>
  <si>
    <t>по 71 адресу</t>
  </si>
  <si>
    <t>Установка малых архитектурных форм (Приложение 2)</t>
  </si>
  <si>
    <t>За счет средств бюджета муниципального образования, тыс. руб.</t>
  </si>
  <si>
    <t>За счет средств бюджета муниципального образования,  руб.</t>
  </si>
  <si>
    <t>Раздел 1.1 - Уборка</t>
  </si>
  <si>
    <t>Раздел 1.1.1 - Зимняя уборка</t>
  </si>
  <si>
    <t>Итого по разделу 3.10:</t>
  </si>
  <si>
    <t>На территории МО Васильевский</t>
  </si>
  <si>
    <t>Увеличение стоимости материальных запасов (материалов)</t>
  </si>
  <si>
    <t>Ремонт газона</t>
  </si>
  <si>
    <t>Итого по разделу 3.12:</t>
  </si>
  <si>
    <t>Расстановка МАФ на территории МО Васильевский</t>
  </si>
  <si>
    <t>Компенсационное озеленение на внутриквартальных территориях (Приложение 1)</t>
  </si>
  <si>
    <t>Материалы для покраски газонных ограждений на территории МО Васильевкий</t>
  </si>
  <si>
    <t>Материалы для ремонта газонных ограждений</t>
  </si>
  <si>
    <t>внутригородского муниципального образования Санкт-Петербурга муниципальный округ Васильевский «Благоустройство территорий муниципального образования»  на 2023 год</t>
  </si>
  <si>
    <t>Адресная по организации благоустройства на территориях, не относящихся к территориям зеленых насаждений в соответствии с законом Санкт-Петербурга  на территории МО Васильевский на  2023 год</t>
  </si>
  <si>
    <t>Адресная программа по осуществлению работ в сфере озеленения на территориях, относящихся к территориям зеленых насаждений в соответствии с законом Санкт-Петербурга  на территории МО Васильевский на  2023 год</t>
  </si>
  <si>
    <t>сквер б/н западнее д. 37 по 18-й линии В.О. (№ 6-8-58)</t>
  </si>
  <si>
    <t>Установка табличек о запрете выгула собак</t>
  </si>
  <si>
    <t>Сквер б/н на 10-й линии В.О., д. 41 (№6-8-9)</t>
  </si>
  <si>
    <t>сквер б/н во дворе д. 46 по 13-й линии В.О. (№6-8-35)</t>
  </si>
  <si>
    <t>Сквер б/н во дворе д. 15 по Малому пр. В.О. и д. 53 по 6-й линии В.О. (№6-8-12)</t>
  </si>
  <si>
    <t>сквер б/н во дворе д. 59/2 по 2-й линии В.О. (№6-8-15)</t>
  </si>
  <si>
    <t>Бекетовская ул.</t>
  </si>
  <si>
    <t>9-я линия В.О., д. 44</t>
  </si>
  <si>
    <t>Ремонт плиточного покрытия</t>
  </si>
  <si>
    <t>Ремонт  газонных ограждений</t>
  </si>
  <si>
    <t>сквер б/н у д. 34 по наб. Макарова (№6-8-14)</t>
  </si>
  <si>
    <t>Раздел 3.6.1 - Покраска детского игрового оборудования</t>
  </si>
  <si>
    <t>Раздел 3.6.2 - Ремонт и демонтаж детского игрового оборудования</t>
  </si>
  <si>
    <t>Раздел 3.6.3 - Ремонт резинового покрытия</t>
  </si>
  <si>
    <t>Раздел 3.6.4 - Установка детского игрового оборудования</t>
  </si>
  <si>
    <t>сквер б/н во дворе д. 27 и д. 29 по Малому пр. В.О. (№6-8-3)</t>
  </si>
  <si>
    <t>Детский игровой комплекс</t>
  </si>
  <si>
    <t>Качели - замена подвеса</t>
  </si>
  <si>
    <t>сквер б/н на 8-й линии В.О., д. 57 (№6-8-5)</t>
  </si>
  <si>
    <t>Песочница</t>
  </si>
  <si>
    <t>Ремонт детского игрового оборудования:</t>
  </si>
  <si>
    <t>Демонтаж детского игрового оборудования:</t>
  </si>
  <si>
    <t>Качели</t>
  </si>
  <si>
    <t>Качалка на пружине</t>
  </si>
  <si>
    <t>сквер б/н на 15-й линии В.О., д. 86 (№6-8-6)</t>
  </si>
  <si>
    <t>Песочный дворик</t>
  </si>
  <si>
    <t>Спортивный комплекс</t>
  </si>
  <si>
    <t>Качалка на пружине «Вертолетик» - установка верхнего винта</t>
  </si>
  <si>
    <t>Качели двухместные - замена подвесов</t>
  </si>
  <si>
    <t>Детский игровой комплекс "Замок" - замена досок настила комплекса</t>
  </si>
  <si>
    <t>сквер б/н во дворе д. 49, д. 51 и д. 53 по 2-й линии В.О. (№6-8-10)</t>
  </si>
  <si>
    <t>Песочный дворик - ремонт досок борта</t>
  </si>
  <si>
    <t>сквер б/н во дворе д. 72 и д. 74 по 7-й линии В.О. (№6-8-11)</t>
  </si>
  <si>
    <t>Качалка на пружине - ремонт борта у руля</t>
  </si>
  <si>
    <t>сквер б/н во дворе д. 68 по 5-й линии В.О. (№6-8-13)</t>
  </si>
  <si>
    <t>Детский игровой комплекс - замена перил</t>
  </si>
  <si>
    <t>Спортивный комплекс - замена столба</t>
  </si>
  <si>
    <t>сквер б/н во дворе д. 46 по 1-й линии В.О. (№6-8-17)</t>
  </si>
  <si>
    <t>Качель двухместная - замена подвесов</t>
  </si>
  <si>
    <t>Песочница - замена досок</t>
  </si>
  <si>
    <t>сквер б/н во дворе д. 51 по Среднему пр. В.О. (№6-8-25)</t>
  </si>
  <si>
    <t>сквер б/н во дворе д. 55/20 по 12-й линии В.О. (№6-8-26)</t>
  </si>
  <si>
    <t>сквер б/н во дворе д. 54 по 9-й линии В.О. (№6-8-31)</t>
  </si>
  <si>
    <t>сквер б/н во дворе д. 47 по 16-й линии В.О. (№6-8-33)</t>
  </si>
  <si>
    <t>Песочница  - установка новой крышки</t>
  </si>
  <si>
    <t>Качели одноместные - замена подвеса</t>
  </si>
  <si>
    <t>Лазалка</t>
  </si>
  <si>
    <t>сквер б/н во дворе д. 14 по Камской ул. (№6-8-41)</t>
  </si>
  <si>
    <t>Детский игровой комплекс - замена досок настила</t>
  </si>
  <si>
    <t>сквер б/н между д. 33 и д. 35 по Среднему пр. В.О. (№6-8-42)</t>
  </si>
  <si>
    <t>сквер б/н западнее д. 74 по 15-й линии В.О. (№6-8-46)</t>
  </si>
  <si>
    <t>Качалка на пружине «Квадрацикл» - установка руля</t>
  </si>
  <si>
    <t>Детский игровой комплекс - замена изогнутых элементов горки трубы</t>
  </si>
  <si>
    <t>Детский игровой комплекс - замена крепежа подвесного моста</t>
  </si>
  <si>
    <t>сквер б/н во дворе д. 56 по 5-й линии В.О. (№6-8-49)</t>
  </si>
  <si>
    <t>сквер б/н между д. 40 и д. 42 по 11-й линии В.О.(№6-8-51)</t>
  </si>
  <si>
    <t>Песочный дворик "Лесная сказка" - замена бортов</t>
  </si>
  <si>
    <t>Песочный дворик "Лесная сказка" - замена доски борта</t>
  </si>
  <si>
    <t>сквер б/н южнее д. 72 по 13-й линии В.О. (№6-8-55)</t>
  </si>
  <si>
    <t>сквер б/н между д. 73/49 по 16-й линии В.О. и д. 68 по 15-й линии В.О. (№6-8-56)</t>
  </si>
  <si>
    <t>Детский игровой комплекс «Корабль» - замена пола перед винтовой горкой</t>
  </si>
  <si>
    <t>Детский игровой комплекс «Корабль» - замена пола изогнутого прохода</t>
  </si>
  <si>
    <t>сквер б/н на Донской ул. у д. 65, корп. 2, по 16-й линии В.О. (№6-8-61)</t>
  </si>
  <si>
    <t>сквер б/н на 7-й линии В.О., д. 56-58 (№6-8-62)</t>
  </si>
  <si>
    <t>сквер б/н северо-восточнее д.43 на 12-я линии В.О. (№6-8-64)</t>
  </si>
  <si>
    <t>сквер б/н на 12-й линии В.О., д.51, корп.2 (№6-8-65)</t>
  </si>
  <si>
    <t>сквер б/н юго-западнее д. 80 по 15-й линии В.О.(№6-8-69)</t>
  </si>
  <si>
    <t>сквер б/н во дворе д. 6, литера А по Малому пр. В.О. (№6-8-71)</t>
  </si>
  <si>
    <t>сквер б/н на пересечении Малого пр. В.О. и 4-й линии В.О. (№6-8-54)</t>
  </si>
  <si>
    <t>Установка детского игрового оборудования:</t>
  </si>
  <si>
    <t>Итого по разделу 3.6.3:</t>
  </si>
  <si>
    <t>Раздел 3.5.1 - Ремонт малых архитектурных форм</t>
  </si>
  <si>
    <t>Раздел 3.5.2 - Содержание малых архитектурных форм</t>
  </si>
  <si>
    <t>Раздел 3.5.3 - Установка малых архитектурных форм</t>
  </si>
  <si>
    <t>Виноград девичий</t>
  </si>
  <si>
    <t xml:space="preserve"> Сквер б/н во дворе д. 70 и д. 72 по 9-й линии В.О. (№6-8-20)</t>
  </si>
  <si>
    <t>сквер б/н западнее д. 37 по 18-й линии В.О. (№6-8-58)</t>
  </si>
  <si>
    <t>Установка малых архитектурных форм:</t>
  </si>
  <si>
    <t>Скамейка</t>
  </si>
  <si>
    <t>Урна</t>
  </si>
  <si>
    <t xml:space="preserve">Ремонт резинового покрытия </t>
  </si>
  <si>
    <t>сквер б/н восточнее д. 47 по 10-й линии В.О. (№6-8-30)</t>
  </si>
  <si>
    <t>Малый пр. В.О., д 54/4</t>
  </si>
  <si>
    <t>11-я линия В.О., д. 58</t>
  </si>
  <si>
    <t>сквер б/н на 16-й линии В.О. у д.97 (№6-8-66)</t>
  </si>
  <si>
    <t>13-я линия В.О., д. 78/14</t>
  </si>
  <si>
    <t>13-я линия В.О.80/ 14-я линия В.О., д. 97/ Камская ул., д. 4</t>
  </si>
  <si>
    <t>Качель одноместная - замена подвесов на гибкие</t>
  </si>
  <si>
    <t>Замена заглушек для болтов</t>
  </si>
  <si>
    <t>Замена заглушек для столбов</t>
  </si>
  <si>
    <t>Тренажер</t>
  </si>
  <si>
    <t>Сквер б/н на 13-й линии В.О., д. 46 (№6-8-36)</t>
  </si>
  <si>
    <t>сквер б/н юго-западнее д. 80 по 15-й линии В.О. (№6-8-69)</t>
  </si>
  <si>
    <t>сквер б/н западнее д. 38 по 17-й линии В.О. (№6-8-70)</t>
  </si>
  <si>
    <t>Установка трельяжа</t>
  </si>
  <si>
    <t>сквер б/н во дворе д. 46 по 13-й линии В. О. (№6-8-35)</t>
  </si>
  <si>
    <t xml:space="preserve">Занижение бортового камня БР 100.30.15 /бетон В30 </t>
  </si>
  <si>
    <t>Занижение бортового камня БР 100.20.8 /бетон В30</t>
  </si>
  <si>
    <t>Песочный дворик "Лесная сказка" - Угловой элемент елочка</t>
  </si>
  <si>
    <t>Детский игровой комплекс «Корабль» - установка штурвала</t>
  </si>
  <si>
    <t>Рябина обыкновенная</t>
  </si>
  <si>
    <t>Раздел 3.2 - Текущий ремонт асфальта</t>
  </si>
  <si>
    <t>Сирень венгерская</t>
  </si>
  <si>
    <t>Обрезка и прореживание крон деревьев</t>
  </si>
  <si>
    <t>сквер б/н во дворе д. 25 и д. 27 по Среднему пр. В.О.</t>
  </si>
  <si>
    <t>сквер б/н южнее д. 44 по Малому пр. В.О. (№6-8-37)</t>
  </si>
  <si>
    <t>сквер б/н6 во дворе д.38 по 3 линии В.О. (№6-8-18)</t>
  </si>
  <si>
    <t>скв. б/н восточнее д.37 по 6 линии В.О. (№6-8-47 )</t>
  </si>
  <si>
    <t>сквер б/н на 9-й линии В. О., д. 68 (№6-8-8 )</t>
  </si>
  <si>
    <t>сквер б/н во дворе д. 15 по Малому пр. В.О. и д. 53 по 6-й линии В.О. (№6-8-12)</t>
  </si>
  <si>
    <t>сквер б/н северо-восточнее д. 43 на 12-й линии В.О. (№6-8-64)</t>
  </si>
  <si>
    <t xml:space="preserve"> сквер б/н во дворе д. 47 по 16-й линии В. О. (№6-8-33 )</t>
  </si>
  <si>
    <t xml:space="preserve"> сквер б/н во дворе д. 73/49 по 16-й линии В. О. (№6-8-45)</t>
  </si>
  <si>
    <t>сквер б/н во дворе д. 75 по 16-й линии В.О. (№6-8-44)</t>
  </si>
  <si>
    <t>сквер б/н восточнее д. 79 по 16-й линии В. О. (№6-8-43)</t>
  </si>
  <si>
    <t xml:space="preserve"> сквер б/н на 16-й линии В.О., д. 79 (№6-8-63)</t>
  </si>
  <si>
    <t>Вяз шершавый d=24</t>
  </si>
  <si>
    <t>Роза морщиналистная d=5 св5лет</t>
  </si>
  <si>
    <t>Ясень обыкновенный d=36</t>
  </si>
  <si>
    <t>Дробление пня d=15</t>
  </si>
  <si>
    <t>Дробление пня d=60</t>
  </si>
  <si>
    <t>Клен о/л d=24</t>
  </si>
  <si>
    <t>Береза бородавчатая d=18</t>
  </si>
  <si>
    <t>Липа мелколистная d=40</t>
  </si>
  <si>
    <t>Сирень венгерская d=3-4 св 20лет</t>
  </si>
  <si>
    <t>Вяз шершавый d=32</t>
  </si>
  <si>
    <t>Клен о/л d=40</t>
  </si>
  <si>
    <t>Ясень обыкнов. пор.  D=10,12</t>
  </si>
  <si>
    <t>Ясень обыкн. пор. 2-х ств. D=12</t>
  </si>
  <si>
    <t>Клен о/л d=32</t>
  </si>
  <si>
    <t>Клен о/л d=38</t>
  </si>
  <si>
    <t>Ива шаровидная 3-х ств. D=14-18</t>
  </si>
  <si>
    <t>Ива шаровидная 3-х ств. d=12-18</t>
  </si>
  <si>
    <t>Ива шаровидная 2-х ств. D=12,16</t>
  </si>
  <si>
    <t>Ива шаровидная d=26-28</t>
  </si>
  <si>
    <t>Клен я/л 2-х ств. D=34</t>
  </si>
  <si>
    <t>Ясень обыкновенный d=60</t>
  </si>
  <si>
    <t>Дуб черешчатый d=80</t>
  </si>
  <si>
    <t>Тополь берлинский d=80</t>
  </si>
  <si>
    <t>Боярышник обыкновенный d=5 св15лет</t>
  </si>
  <si>
    <t>Клен я/л d=32-40</t>
  </si>
  <si>
    <t>Клен я/л d=18</t>
  </si>
  <si>
    <t>Клен я/л 4-х ств. D=14-16</t>
  </si>
  <si>
    <t>Ива серебристая d=60</t>
  </si>
  <si>
    <t>Береза бородавчатая d=54</t>
  </si>
  <si>
    <t>Липа мелколистная d=24</t>
  </si>
  <si>
    <t>Клен я/л d=44</t>
  </si>
  <si>
    <t>Дуб черешчатый d=40</t>
  </si>
  <si>
    <t>Клен о/л 2-х ств. D=28,32</t>
  </si>
  <si>
    <t>Ясень обыкновенный d=24</t>
  </si>
  <si>
    <t>Ясень обыкновенный d=40</t>
  </si>
  <si>
    <t>Дуб черешчатый d=24</t>
  </si>
  <si>
    <t>Клен о/л d=18,20</t>
  </si>
  <si>
    <t>Клен я/л 2-х ств. D=18-24</t>
  </si>
  <si>
    <t>Ива шаровидная d=36</t>
  </si>
  <si>
    <t>Барбарис обыкновен d=5 св5лет</t>
  </si>
  <si>
    <t>Лапчатка обыкновен d=3 св5лет</t>
  </si>
  <si>
    <t xml:space="preserve">Замена бортового камня БР 100.30.15 /бетон В30 </t>
  </si>
  <si>
    <t>сквер б/н во дворе д. 14 по Камской ул.</t>
  </si>
  <si>
    <t xml:space="preserve">сквер б/н на 14-й линии В.О. у д.47 </t>
  </si>
  <si>
    <t>Ремонт скамеек</t>
  </si>
  <si>
    <t>шт</t>
  </si>
  <si>
    <t xml:space="preserve">сквер б/н западнее д. 37 по 18-й линии В.О. </t>
  </si>
  <si>
    <t xml:space="preserve"> сквер б/н во дворе д. 55/20 по 12-й линии В. О.</t>
  </si>
  <si>
    <t>сквер б/н юго-западнее д. 80 по 15-й линии В.О.</t>
  </si>
  <si>
    <t>сквер б/н западнее д. 74 по 15-й линии В.</t>
  </si>
  <si>
    <t>сквер б/н на 15-й линии В. О., д. 86</t>
  </si>
  <si>
    <t>сквер б/н на 16-й линии В.О., д. 79</t>
  </si>
  <si>
    <t>растановка</t>
  </si>
  <si>
    <t>Ремонт урн</t>
  </si>
  <si>
    <t xml:space="preserve"> сквер б/н между д. 73/49 по 16-й линии В. О. и д. 68 по 15-й линии В. О.</t>
  </si>
  <si>
    <t>сквер б/н у д. 39 по 4-й линии В. О.</t>
  </si>
  <si>
    <t>Урепить закладные скамеек</t>
  </si>
  <si>
    <t>сквер б/н во дворе д. 72 и д. 74 по 7-й линии В. О.</t>
  </si>
  <si>
    <t>сквер б/н между д. 33 и д. 35 по Среднему пр. В. О.</t>
  </si>
  <si>
    <t>сквер б/н на 7-й линии В.О., д. 56-58</t>
  </si>
  <si>
    <t>сквер б/н во дворе д. 27 и д. 29 по Малому пр. В. О.</t>
  </si>
  <si>
    <t>сквер б/н у д. 34 по наб. Макарова</t>
  </si>
  <si>
    <t>Демонтаж скамеек</t>
  </si>
  <si>
    <t>сквер б/н во дворе д. 59/2 по 2-й линии В. О.</t>
  </si>
  <si>
    <t>сквер б/н во дворе д. 50 по 1-й линии В. О.</t>
  </si>
  <si>
    <t>Демонтаж металлических урн</t>
  </si>
  <si>
    <t>сквер б/н во дворе д. 25 и д. 27 по Среднему пр. В. О.</t>
  </si>
  <si>
    <t>сквер б/н на 4-й линии В. О., д. 45</t>
  </si>
  <si>
    <t>сквер б/н на 8-й линии В. О., д. 57</t>
  </si>
  <si>
    <t>сквер б/н во дворе д. 56 по 5-й линии В. О.</t>
  </si>
  <si>
    <t>Покраска скамеек</t>
  </si>
  <si>
    <t>Покраска урн</t>
  </si>
  <si>
    <t>Покраска вазонов</t>
  </si>
  <si>
    <t>Покраска МАФ</t>
  </si>
  <si>
    <t xml:space="preserve">Покраска скамеек </t>
  </si>
  <si>
    <t>сквер б/н во дворе д. 46 по 13-й линии В.О.</t>
  </si>
  <si>
    <t>сквер б/н во дворе д. 54 по 9-й линии В.О.</t>
  </si>
  <si>
    <t>сквер б/н во дворе д. 51 по Среднему пр. В.О.</t>
  </si>
  <si>
    <t>сквер б/н во дворе д. 47 по 16-й линии В.О.</t>
  </si>
  <si>
    <t>сквер б/н южнее д. 72 по 13-й линии В. О.</t>
  </si>
  <si>
    <t>сквер б/н во дворе д. 73/49 по 16-й линии</t>
  </si>
  <si>
    <t>сквер б/н на Донской ул. у д. 65, корп. 2, по 16-й линии В. О.</t>
  </si>
  <si>
    <t>сквер б/н во дворе д. 68 по 5-й линии В. О.</t>
  </si>
  <si>
    <t>сквер б/н во дворе д. 6, литера А, по Малому пр. В.О.</t>
  </si>
  <si>
    <t>сквер б/н во дворе д. 49, д. 51 и д. 53 по 2-й линии В. О.</t>
  </si>
  <si>
    <t>сквер б/н во дворе д. 46 по 1-й линии В. О.</t>
  </si>
  <si>
    <t>сквер б/н между д. 40 и д. 42 по 11-й линии В. О.</t>
  </si>
  <si>
    <t>Установка диспенсер-держателя пакетов для выгула собак</t>
  </si>
  <si>
    <t>Карусель - установка заглушки на центральный столб (с заменой штифтов)</t>
  </si>
  <si>
    <t>Гимнастическая комплекс - замена настила</t>
  </si>
  <si>
    <t xml:space="preserve">Детский игровой комплекс - замена пола </t>
  </si>
  <si>
    <t>Песочный дворик "Лесная сказка" - замена сидений</t>
  </si>
  <si>
    <t>Детский игровой комплекс «Корабль» - замена вкладыша горки большой</t>
  </si>
  <si>
    <t>Детский игровой комплекс «Корабль» - замена настила комплекса</t>
  </si>
  <si>
    <t>песочница - замена досок</t>
  </si>
  <si>
    <t>Качель двухместная - замена столба</t>
  </si>
  <si>
    <t>Итого по разделу 3.6.2:</t>
  </si>
  <si>
    <t>Сквер б/н на 15-й линии В.О., д. 86 (№6-8-6) (2 песочницы)</t>
  </si>
  <si>
    <t>Роза морщинистая</t>
  </si>
  <si>
    <t>Сперея ванбудта</t>
  </si>
  <si>
    <t>сквер б/н во дворе д. 6, литера А, по Малому пр. В.О. (6-8-71)</t>
  </si>
  <si>
    <t>сквер б/н на 8-й линии В. О., д. 57 (6-8-5)</t>
  </si>
  <si>
    <t>Установка бордюрной ленты</t>
  </si>
  <si>
    <t>5-я линия В.О. д.48</t>
  </si>
  <si>
    <t>2 линия В.О. у д. 53</t>
  </si>
  <si>
    <t>14 линия В.О., д.97</t>
  </si>
  <si>
    <t>17 линия В.О., д.42</t>
  </si>
  <si>
    <t>17 линия В.О., д.40</t>
  </si>
  <si>
    <t>Жимолость татарская</t>
  </si>
  <si>
    <t>Перестановка МАФ</t>
  </si>
  <si>
    <t>2 линия В.О. у д. 49</t>
  </si>
  <si>
    <t>Сирень венгерская d=3   18(лет)</t>
  </si>
  <si>
    <t>Ива шаровидн 4-х ств d=18-20</t>
  </si>
  <si>
    <t>Спирея серая d=3 св5лет</t>
  </si>
  <si>
    <t>4 линия В.О., д.37</t>
  </si>
  <si>
    <t>Ива козья d=10</t>
  </si>
  <si>
    <t>Ясень обыкновенный d=20</t>
  </si>
  <si>
    <t>Жимолость татарская d=3 св10лет</t>
  </si>
  <si>
    <t xml:space="preserve"> наб. Макарова д. 34  </t>
  </si>
  <si>
    <t xml:space="preserve">7-я линия В.О. д. 72 и д. 74 </t>
  </si>
  <si>
    <t xml:space="preserve"> 2-я линия В.О. д. 59/2  </t>
  </si>
  <si>
    <t>Чубушник венечный</t>
  </si>
  <si>
    <t>105,1</t>
  </si>
  <si>
    <t>13 линия В.О. д.58-60</t>
  </si>
  <si>
    <t>Клен красный</t>
  </si>
  <si>
    <t xml:space="preserve"> 13-я линия В. О.  д. 46  </t>
  </si>
  <si>
    <t xml:space="preserve"> 1-я линия В.О. д. 46 </t>
  </si>
  <si>
    <t>За счет средств бюджета Санкт-Петербурга</t>
  </si>
  <si>
    <t>За счет средств бюджета муниципального образования</t>
  </si>
  <si>
    <t>по cозданию (размещению), переустройству, восстановлению и ремонту объектов зеленых насаждений, расположенных на территориях зеленых насаждений общего пользования местного значения МО Васильевский на  2023 год</t>
  </si>
  <si>
    <t>Раздел 1.3 - Ремонт газона</t>
  </si>
  <si>
    <t>Комплексное благоустройство</t>
  </si>
  <si>
    <t>по осуществлению работ в сфере озеленения на территориях, относящихся к территориям зеленых насаждений в соответствии с законом Санкт-Петербурга  на территории МО Васильевский на  2023 год</t>
  </si>
  <si>
    <t xml:space="preserve">Раздел 3.3: Компенсационное озеленение на внутриквартальных территориях  МО Васильевский </t>
  </si>
  <si>
    <t>Раздел 3.4 - Ремонт газона</t>
  </si>
  <si>
    <t>Итого по разделу 3.6.1:</t>
  </si>
  <si>
    <t>Итого по разделу 3.6.4:</t>
  </si>
  <si>
    <t>Раздел 3.8 - Посадка однолетников в альпинарий</t>
  </si>
  <si>
    <t>Раздел 3.9 - Посадка кустарников в группы</t>
  </si>
  <si>
    <t>Раздел 3.10 - Посадка кустарников в живую изгородь</t>
  </si>
  <si>
    <t>Раздел 3.11 - Ремонт газона</t>
  </si>
  <si>
    <t>Итого по разделу 3.8:</t>
  </si>
  <si>
    <t>ЗН</t>
  </si>
  <si>
    <t>ВН</t>
  </si>
  <si>
    <t>С</t>
  </si>
  <si>
    <t>зимняя</t>
  </si>
  <si>
    <t>летняя</t>
  </si>
  <si>
    <t>Раздел 1.1 - Текущий ремонт</t>
  </si>
  <si>
    <t>Установка малых архитектурных форм</t>
  </si>
  <si>
    <t>Устройство газонного покрытия</t>
  </si>
  <si>
    <t>Содержание, в том числе уборка, территорий зеленых насаждений общего пользования местного значения № 6-8-1, № 6-8-2, № 6-8-3, № 6-8-4, № 6-8-5, № 6-8-6, № 6-8-7, № 6-8-8, № 6-8-9, № 6-8-10, № 6-8-11, № 6-8-12, № 6-8-13, № 6-8-14, № 6-8-15, № 6-8-16, № 6-8-17, № 6-8-18, № 6-8-19, № 6-8-20, № 6-8-21, № 6-8-22, № 6-8-23, № 6-8-24, № 6-8-25, № 6-8-26, № 6-8-27, № 6-8-28, № 6-8-29, № 6-8-30, № 6-8-31, № 6-8-32, № 6-8-33, № 6-8-34, № 6-8-35, № 6-8-36, № 6-8-37, № 6-8-38, № 6-8-39, № 6-8-40, № 6-8-41, № 6-8-42, № 6-8-43, № 6-8-44, № 6-8-45, № 6-8-46, № 6-8-47, № 6-8-48, № 6-8-49, № 6-8-50, № 6-8-51, № 6-8-52, № 6-8-53, № 6-8-54, № 6-8-55, № 6-8-56, № 6-8-57, № 6-8-58, № 6-8-59, № 6-8-60, № 6-8-61, № 6-8-62, № 6-8-63, № 6-8-64, № 6-8-65, № 6-8-66, № 6-8-67, № 6-8-68, № 6-8-69, № 6-8-70, № 6-8-71</t>
  </si>
  <si>
    <t>Раздел 3.2 - Расстановка, содержание и ремонт малых архитектурных форм</t>
  </si>
  <si>
    <t>Расстановка, содержание и ремонт малых архитектурных форм (Приложение 1)</t>
  </si>
  <si>
    <t>Ремонт газона (Приложение 1)</t>
  </si>
  <si>
    <t>Итого по разделу 3.5.1:</t>
  </si>
  <si>
    <t>Итого по разделу 3.5.2:</t>
  </si>
  <si>
    <t>Итого по разделу 3.5.3:</t>
  </si>
  <si>
    <t>34,0</t>
  </si>
  <si>
    <t>Реализация проекта "Формирование комфортной городской среды" (демонтажные работы)</t>
  </si>
  <si>
    <t>Реализация проекта "Формирование комфортной городской среды" (устройство, установка)</t>
  </si>
  <si>
    <t>7. Механизм реализации программы</t>
  </si>
  <si>
    <t>Раздел 1 - Организация благоустройства территорий муниципального образования по адресу: сквер б/н на пересечении Малого пр. В.О. и 4-й линии В.О.</t>
  </si>
  <si>
    <t>Раздел 2 - Осуществление работ в сфере озеленения территорий муниципального образования по адресу: сквер б/н на пересечении Малого пр. В.О. и 4-й линии В.О.</t>
  </si>
  <si>
    <t>сквер б/н на пересечении Малого пр. В.О. и 4-й линии В.О.</t>
  </si>
  <si>
    <t>Подготовка и расчистка территории</t>
  </si>
  <si>
    <t>Демонтажные работы:</t>
  </si>
  <si>
    <t>Смета 11.1</t>
  </si>
  <si>
    <t>11,6</t>
  </si>
  <si>
    <t>Сметы 11.21 и 11.22</t>
  </si>
  <si>
    <t>Смета 11.3</t>
  </si>
  <si>
    <t>Качалка-Балансир "Оптима"</t>
  </si>
  <si>
    <t>Игровой комплекс</t>
  </si>
  <si>
    <t>Карусель с рулем</t>
  </si>
  <si>
    <t>Качели маятниковые с подвеской на цепях "Гнездо"</t>
  </si>
  <si>
    <t>Смета 11.4</t>
  </si>
  <si>
    <t>Выкорчевка пней</t>
  </si>
  <si>
    <t>Демонтаж МАФ</t>
  </si>
  <si>
    <t>Смета 35.1</t>
  </si>
  <si>
    <t>Установка бортовых камней</t>
  </si>
  <si>
    <t>Устройство песчано-равийного покрытия</t>
  </si>
  <si>
    <t>Посадка кустарников:</t>
  </si>
  <si>
    <t>Спирея японская в двурядную живую изгородь</t>
  </si>
  <si>
    <t>Спирея японская в однорядную живую изгородь</t>
  </si>
  <si>
    <t>Рукоход</t>
  </si>
  <si>
    <t>Комплекс "Воркаут"</t>
  </si>
  <si>
    <t>Смета 35.3</t>
  </si>
  <si>
    <t>Смета 35.4</t>
  </si>
  <si>
    <t>Информационный стенд</t>
  </si>
  <si>
    <t>Устройство газонного ограждения</t>
  </si>
  <si>
    <t>Смета 35.5</t>
  </si>
  <si>
    <t>Смета 35.6</t>
  </si>
  <si>
    <t>Смета 35.7</t>
  </si>
  <si>
    <t xml:space="preserve">Установка ограждения (Приложение 1) 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</si>
  <si>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</si>
  <si>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</si>
  <si>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За счет средств бюджета Санкт-Петербурга,  руб.</t>
  </si>
  <si>
    <t>За счет средств бюджета Санкт-Петербурга, тыс. руб.</t>
  </si>
  <si>
    <t>Общая сумма,      в тыс. руб.</t>
  </si>
  <si>
    <t>Осуществление работ в сфере озеленения и организацию благоустройства территорий муниципального образования по адресу:  сквер б/н на пересечении Малого пр. В.О. и 4-й линии В.О. на 2023 год</t>
  </si>
  <si>
    <t>Организация благоустройства территорий муниципального образования по адресу: сквер б/н на пересечении Малого пр. В.О. и 4-й линии В.О.</t>
  </si>
  <si>
    <t>Осуществление работ в сфере озеленения территорий муниципального образования по адресу: сквер б/н на пересечении Малого пр. В.О. и 4-й линии В.О.</t>
  </si>
  <si>
    <t>Общая сумма, в руб.</t>
  </si>
  <si>
    <t xml:space="preserve">Осуществление работ в сфере озеленения и организация благоустройства территорий муниципального образования по адресу:  сквер б/н на пересечении Малого пр. В.О. и 4-й линии В.О. на 2023 </t>
  </si>
  <si>
    <t>Программа реализуется за счет средств бюджета МО Васильевский и бюджета Санкт-Петербурга</t>
  </si>
  <si>
    <t>Механизм реализации программы заключается в проведении общественных обсуждений мероприятий, анализа статистических данных, подготовке документов необходимых для проектирования и проведения согласительно - разрешительных процедур, а также конкурсных процедур по определению подрядной организации, подписанию с ней муниципального контракта, для выполнения строительных и землеустроительных работ, установки элементов благоустройства. Прием выполненных работ в соответствии Программой. Передача объектов благоустройства в эксплуатацию. Программа реализуется в 2023 календарном году. Сроки реализации отдельных мероприятий программы определяются согласно приложениям № 1 – № 3.</t>
  </si>
  <si>
    <t>Адресная программа по осуществлению работ в сфере озеленения и организации благоустройства территорий муниципального образования по адресу:  сквер б/н на пересечении Малого пр. В.О. и 4-й линии В.О. на 2023 год</t>
  </si>
  <si>
    <t>Устранение аварийности а/б покрытия</t>
  </si>
  <si>
    <t>Устранение аварийности а/б покрытия на территории МО Васильевский</t>
  </si>
  <si>
    <t>С учётом перевозки, разгрузки и вывоза технологического мусора    </t>
  </si>
  <si>
    <t xml:space="preserve">С учётом перевозки, разгрузки и вывоза технологического мусора      </t>
  </si>
  <si>
    <t>С учётом перевозки, разгрузки и вывоза технологического мусора      </t>
  </si>
  <si>
    <t>С учётом перевозки, разгрузки и вывоза технологического мусора       </t>
  </si>
  <si>
    <t>С учётом перевозки, разгрузки и вывоза технологического мусора        </t>
  </si>
  <si>
    <t>С учётом перевозки, разгрузки и вывоза технологического мусора         </t>
  </si>
  <si>
    <t>С учётом перевозки, разгрузки и вывоза технологического мусора          </t>
  </si>
  <si>
    <t>С учётом перевозки, разгрузки и вывоза технологического мусора           </t>
  </si>
  <si>
    <t>С учётом перевозки, разгрузки и вывоза технологического мусора            </t>
  </si>
  <si>
    <t>С учётом перевозки, разгрузки и вывоза технологического мусора             </t>
  </si>
  <si>
    <t>С учётом перевозки, разгрузки и вывоза технологического мусора              </t>
  </si>
  <si>
    <t>С учётом перевозки, разгрузки и вывоза технологического мусора               </t>
  </si>
  <si>
    <t>С учётом перевозки, разгрузки и вывоза технологического мусора                </t>
  </si>
  <si>
    <t>С учётом перевозки, разгрузки и вывоза технологического мусора                 </t>
  </si>
  <si>
    <t>С учётом перевозки, разгрузки и вывоза технологического мусора                  </t>
  </si>
  <si>
    <t>С учётом перевозки, разгрузки и вывоза технологического мусора                   </t>
  </si>
  <si>
    <t>36</t>
  </si>
  <si>
    <t>С учётом перевозки, разгрузки и вывоза технологического мусора                    </t>
  </si>
  <si>
    <t>37</t>
  </si>
  <si>
    <t>С учётом перевозки, разгрузки и вывоза технологического мусора                     </t>
  </si>
  <si>
    <t>38</t>
  </si>
  <si>
    <t>Набережная Макарова,        дом № 34 литера А</t>
  </si>
  <si>
    <t>С учётом перевозки, разгрузки и вывоза технологического мусора                      </t>
  </si>
  <si>
    <t>39</t>
  </si>
  <si>
    <t>Малый проспект В.О.,                                                               дом № 5</t>
  </si>
  <si>
    <t>С учётом перевозки, разгрузки и вывоза технологического мусора                       </t>
  </si>
  <si>
    <t>40</t>
  </si>
  <si>
    <t>Малый проспект В.О.,            дом № 7</t>
  </si>
  <si>
    <t>С учётом перевозки, разгрузки и вывоза технологического мусора                        </t>
  </si>
  <si>
    <t>41</t>
  </si>
  <si>
    <t>Малый проспект В.О.,           дом № 8/55</t>
  </si>
  <si>
    <t>42</t>
  </si>
  <si>
    <t>Малый проспект В.О.,            дом № 26</t>
  </si>
  <si>
    <t>43</t>
  </si>
  <si>
    <t>44</t>
  </si>
  <si>
    <t>С учётом перевозки, разгрузки и вывоза технологического мусора                         </t>
  </si>
  <si>
    <t>45</t>
  </si>
  <si>
    <t>46</t>
  </si>
  <si>
    <t>С учётом перевозки, разгрузки и вывоза технологического мусора                          </t>
  </si>
  <si>
    <t>47</t>
  </si>
  <si>
    <t>48</t>
  </si>
  <si>
    <t>С учётом перевозки, разгрузки и вывоза технологического мусора                           </t>
  </si>
  <si>
    <t>Георгин изменчивый (веселые ребята)</t>
  </si>
  <si>
    <t xml:space="preserve">3-я линия В.О, дом № 42                                                             </t>
  </si>
  <si>
    <t>Средний проспект В.О.,                                                                 дом № 11</t>
  </si>
  <si>
    <t>Раздел 3.5 - Посадка однолетников в вазоны</t>
  </si>
  <si>
    <t>Установка МАФ на территории МО Васильевский</t>
  </si>
  <si>
    <t>Установка МАФ</t>
  </si>
  <si>
    <t>Посадка однолетников в вазоны (Приложение 1)</t>
  </si>
  <si>
    <t>2 квартал</t>
  </si>
  <si>
    <t>Установка МАФ (Приложение 1)</t>
  </si>
  <si>
    <t> сквер б/н западнее д. 37 по 18-й линии В. О. (№6-8-58)</t>
  </si>
  <si>
    <t>сквер б/н между д. 33 и д. 35 по Среднему пр. В. О. (№6-8-42)</t>
  </si>
  <si>
    <t>сквер б/н на 9-й линии В. О., д. 68 (№6-8-8) </t>
  </si>
  <si>
    <t>Шведская стенка</t>
  </si>
  <si>
    <t xml:space="preserve"> Паспортизация ЗНОП местного значения МО Васильевский</t>
  </si>
  <si>
    <t>Раздел 3.13 - Оплата восстановительной стоимости</t>
  </si>
  <si>
    <t>Иные бюджетные ассигнования</t>
  </si>
  <si>
    <t>Уплата прочих налогов, сборов</t>
  </si>
  <si>
    <t xml:space="preserve"> сквер б/н на 12-й линии В.О., д.51, корп.2 (№6-8-65)</t>
  </si>
  <si>
    <t>Установка детского игрового оборудования</t>
  </si>
  <si>
    <t>Установка спортивного оборудования</t>
  </si>
  <si>
    <t>Установка информационных стендов</t>
  </si>
  <si>
    <t>Установка бортового камня 100.30.15</t>
  </si>
  <si>
    <t>Ремонт а/б покрытия</t>
  </si>
  <si>
    <t>Ремонт газонного покрытия</t>
  </si>
  <si>
    <t xml:space="preserve">Посадка цветов в цветники (барвинок малый) </t>
  </si>
  <si>
    <t>Посадка цветов в цветники (молочай кипарисовый)</t>
  </si>
  <si>
    <t>Посадка кустарников (дерен сибирский белый)</t>
  </si>
  <si>
    <t>Посадка кустарников (сирень обыкновенная</t>
  </si>
  <si>
    <t>Посадка кустарников (барбарис тунберга ред рокет)</t>
  </si>
  <si>
    <t>Посадка многолетних растений (хоста)</t>
  </si>
  <si>
    <t>Посадка деревьев (черемуха вергинская)</t>
  </si>
  <si>
    <t>Посадка деревьев (клен остролистный)</t>
  </si>
  <si>
    <t>Пересадка деревьев липа</t>
  </si>
  <si>
    <t>Демонтаж элементов детского игрового оборудования</t>
  </si>
  <si>
    <t>Демонтаж малых архитектурных форм</t>
  </si>
  <si>
    <t>Демонтаж металлических столбов</t>
  </si>
  <si>
    <t>Разборка бортовых камней (БР 100.20.8)</t>
  </si>
  <si>
    <t>Устройство бортового камня (БР 100.20.8)</t>
  </si>
  <si>
    <t>Разборка существующего полимерного покрытия</t>
  </si>
  <si>
    <t>Разборка тротуаров</t>
  </si>
  <si>
    <t>Снос деревьев</t>
  </si>
  <si>
    <r>
      <t>м</t>
    </r>
    <r>
      <rPr>
        <vertAlign val="superscript"/>
        <sz val="12"/>
        <color theme="1"/>
        <rFont val="Times New Roman"/>
        <family val="1"/>
        <charset val="204"/>
      </rPr>
      <t>2</t>
    </r>
  </si>
  <si>
    <t>67.25</t>
  </si>
  <si>
    <t>Реализация проекта "Петербургские дворы" (демонтажные работы)</t>
  </si>
  <si>
    <t>Реализация проекта "Петербургские дворы" (устройство, установка)</t>
  </si>
  <si>
    <t>Приложение № ___ к постановлению Местной администрации внутригородского муниципального образования Санкт-Петербурга муниципальный округ Васильевский от «___» ______ 2023 № ____</t>
  </si>
  <si>
    <t>Адресная программа по реализации проекта "Петербургские дворы" -   осуществление работ в сфере озеленения территорий муниципального образования по адресу:  сквер б/н на 12-й линии В.О., д.51, корп.2 (№6-8-65) на 2023 год</t>
  </si>
  <si>
    <t>Размещение, содержание и ремонт детского игрового и спортивного оборудования на территории МО Васильевский</t>
  </si>
  <si>
    <t xml:space="preserve"> Расходы на  осуществление работ в сфере озеленение территории муниципального образования за счет  субсидии из бюджета Санкт-Петербурга в рамках выполнения мероприятий программы "Петербургские дворы"</t>
  </si>
  <si>
    <t>Смета 35.2.1</t>
  </si>
  <si>
    <t>Смета 35.2.2</t>
  </si>
  <si>
    <t>3. Уход за вазонами:</t>
  </si>
  <si>
    <t>Рыхление земли в контейнерах</t>
  </si>
  <si>
    <t>Полив растений в контейнерах (2-х кратный)</t>
  </si>
  <si>
    <t>Внесение сухих удобрений</t>
  </si>
  <si>
    <t>4. Уход за вазонами:</t>
  </si>
  <si>
    <t>Очистка цветников от однолетних растений с перекапыванием</t>
  </si>
  <si>
    <t>Сквер б/н во дворе д. 46 по 13-й линии В. О. (№6-8-35)</t>
  </si>
  <si>
    <t>Детский игровой комплекс "Замок"- замена изогнутых элементов горки трубы</t>
  </si>
  <si>
    <t>9-я линия В.О., дом № 68</t>
  </si>
  <si>
    <t>13-я линия В.О.,                                       дом № 58-60</t>
  </si>
  <si>
    <t>Малый проспект В.О.,            дом № 6</t>
  </si>
  <si>
    <t>49</t>
  </si>
  <si>
    <t>Подготовка почвы</t>
  </si>
  <si>
    <t xml:space="preserve">Опрыскивание ядохимикатами </t>
  </si>
  <si>
    <t>Малый пр.В.О., д. 30-32</t>
  </si>
  <si>
    <t>Малый пр. В.О., д. 30-32</t>
  </si>
  <si>
    <t>сквер б/н севернее д. 33 по Малому пр. В. О. (№6-8-27)</t>
  </si>
  <si>
    <r>
      <t>м</t>
    </r>
    <r>
      <rPr>
        <vertAlign val="superscript"/>
        <sz val="10"/>
        <color rgb="FF000000"/>
        <rFont val="Times New Roman"/>
        <family val="1"/>
        <charset val="204"/>
      </rPr>
      <t>3</t>
    </r>
  </si>
  <si>
    <t xml:space="preserve"> Ремонт существующего газонного покрытия</t>
  </si>
  <si>
    <t>Восстановление газонного покрытия</t>
  </si>
  <si>
    <t xml:space="preserve">Песочница </t>
  </si>
  <si>
    <t>Детский игровой комплекс "Замок" - установка панели</t>
  </si>
  <si>
    <t>Детский игровой комплекс - демонтаж винтовой горки</t>
  </si>
  <si>
    <t>Детский игровой комплекс "Замок" - демонтаж винтовой горки</t>
  </si>
  <si>
    <t>Детский игровой комплекс - демонтаж горки</t>
  </si>
  <si>
    <t>Детский игровой комплекс - Установка панели</t>
  </si>
  <si>
    <t>Качель одноместная - замена подвесов</t>
  </si>
  <si>
    <t>Горка</t>
  </si>
  <si>
    <t>Качель двухместная</t>
  </si>
  <si>
    <t>Детский игровой комплекс "Машина"</t>
  </si>
  <si>
    <t>Детский игровой комплекс - установка панели</t>
  </si>
  <si>
    <t>Качели двухместные - замена столба</t>
  </si>
  <si>
    <t xml:space="preserve">Детский игровой комплекс </t>
  </si>
  <si>
    <t>Тренажер- замена спинки и ручек</t>
  </si>
  <si>
    <t>На территория зеленых насаждений общего пользования местного значенияМО Васильевский</t>
  </si>
  <si>
    <t>Проведение обследования зеленых насаждений</t>
  </si>
  <si>
    <t>Функциональный осмотр детского игрового оборудования</t>
  </si>
  <si>
    <t>По 3 адресам</t>
  </si>
  <si>
    <t>По 4 адресам</t>
  </si>
  <si>
    <t>Раздел 3.12 - Паспортизация ЗНОП местного значения МО Васильевский</t>
  </si>
  <si>
    <t>Ведомственная целевая программа</t>
  </si>
  <si>
    <t>сквер б/н во дворе д. 46 по 1-й линии В.О.(6-8-17)</t>
  </si>
  <si>
    <t xml:space="preserve"> шт.</t>
  </si>
  <si>
    <t>Липа мелколистная  d =4</t>
  </si>
  <si>
    <t xml:space="preserve"> Туя западная св. 5 лет  d = до 3</t>
  </si>
  <si>
    <t>Вяз d=16</t>
  </si>
  <si>
    <t>скв. б/н во дворе д. 49, д.51 и д.53 по 2 линии В.О. (6-8-10)</t>
  </si>
  <si>
    <t>Рябина обыкновенная 4 л.  d = до 3</t>
  </si>
  <si>
    <t>Клен о/л 4 л  d = до 3</t>
  </si>
  <si>
    <t>Сирень венгерская  св 20лет  d =4</t>
  </si>
  <si>
    <t>Вяз d=10</t>
  </si>
  <si>
    <t>сквер б/н на 16-й линии В О. у д. 97  (№6-8-66)</t>
  </si>
  <si>
    <t>Клен ясенелистный   d = 8</t>
  </si>
  <si>
    <t>Кустарник.</t>
  </si>
  <si>
    <t>Акация желтая до 10 лет  d =4</t>
  </si>
  <si>
    <t xml:space="preserve">Кустарник. </t>
  </si>
  <si>
    <t xml:space="preserve">Вишня обыкновенная до 10 лет </t>
  </si>
  <si>
    <t>Ясень 4 л  d = 4</t>
  </si>
  <si>
    <t>Расчистка от мелколесья и нежелательной порослевой растительности</t>
  </si>
  <si>
    <t>м.кв.</t>
  </si>
  <si>
    <t>сквер б/н во дворе д. 70 и д. 72 по 9-й линии В.О. (6-8-20)</t>
  </si>
  <si>
    <t xml:space="preserve">Кустарник. Роза морщ. до 10 лет </t>
  </si>
  <si>
    <t>Береза пов. 3 л.  d = до 3</t>
  </si>
  <si>
    <t>сквер б/н во дворе д. 72 и д. 74 по 7-й линии В.О (6-8-11)</t>
  </si>
  <si>
    <t>Рябина обыкновенная 4 л.</t>
  </si>
  <si>
    <t>сквер б/н у д. 51/31 по 10-й линии В.О. (6-8-23)</t>
  </si>
  <si>
    <t>Кустарник. Роза морщ. до 5 лет</t>
  </si>
  <si>
    <t>сквер б/н во дворе д. 27 и д. 29 по Малому пр. В.О. (6-8-3)</t>
  </si>
  <si>
    <t>Тополь берлинский  d =80</t>
  </si>
  <si>
    <t>сквер б/н у д. 68 по 9-й линии В. О. (6-8-53)</t>
  </si>
  <si>
    <t>сквер б/н на 14-й линии В.О. у д. 47 (6-8-67)</t>
  </si>
  <si>
    <t xml:space="preserve">Обрезка поросли </t>
  </si>
  <si>
    <t>Тополь свыше 20 лет</t>
  </si>
  <si>
    <t>сквер б/н во дворе д. 46 по 13-й линии В. О. (6-8-35)</t>
  </si>
  <si>
    <t>Обрезка поросли.</t>
  </si>
  <si>
    <t>Липа свыше 20 лет</t>
  </si>
  <si>
    <t>сквер б/н во дворе д. 61 по Среднему пр. В. О. (6-8-32)</t>
  </si>
  <si>
    <t>Ива серебристая d=40</t>
  </si>
  <si>
    <t>шшт.</t>
  </si>
  <si>
    <t>сквер б/н южнее д. 70 по 9-й линии В.О.  (№6-8-22 )</t>
  </si>
  <si>
    <t>сквер б/н на 9-й линии В.О., д. 68  (№6-8-8)</t>
  </si>
  <si>
    <t xml:space="preserve">Демонтаж Песочный дворик </t>
  </si>
  <si>
    <t>Установка песочницы</t>
  </si>
  <si>
    <t>Оплата восстановительной стоимости зеленых насаждений</t>
  </si>
  <si>
    <t>Ремонт детского игрового и спортивного оборудования, резинового покрытия (Приложение 2)</t>
  </si>
  <si>
    <t>Ремонт, содержание и ремонт газонных ограждений</t>
  </si>
  <si>
    <t>Проведение санитарных рубок (снос зеленых насаждений)                          (Приложение 2)</t>
  </si>
  <si>
    <t>Расчет смет для бюджета 2024 г. (Приложение 2)</t>
  </si>
  <si>
    <t>Ремонт и демонтаж газонных ограждений (Приложение 2)</t>
  </si>
  <si>
    <t xml:space="preserve"> Ремонт и демонтаж МАФ, ДИО  (Приложение 2)</t>
  </si>
  <si>
    <t>Паспортиризация дворов</t>
  </si>
  <si>
    <t>Ремонт газона(Приложение 2)</t>
  </si>
  <si>
    <t>Посадка кустарников в живую изгородь  (Приложение 2)</t>
  </si>
  <si>
    <t>Материалы и комплектующие для ремонта ДИО, МАФ и газонных ограждений (Приложение 2)</t>
  </si>
  <si>
    <t>31 608,9 тыс. рублей (тридцать один миллион шестьсот восемь тысяч девятьсот рублей 00 копеек) в том числе за счет бюджета муниципального образования 14 854,6 тыс. рублей (четырнадцать миллионов восемьсот пятьдесят четыре тысячи шестьсот рублей 00 копеек), за счет бюджета Санкт-Петербурга 16 754,3 тыс. руб. (шестнадцать миллионов семьсот пятьдесят четыре тысячи триста рублей 00 копеек)</t>
  </si>
  <si>
    <t>План</t>
  </si>
  <si>
    <t>Запланировано количество (показатель по ВЦП)</t>
  </si>
  <si>
    <t>Запланировано
сумма
(показатель по ВЦП) тыс. руб.</t>
  </si>
  <si>
    <t>Факт</t>
  </si>
  <si>
    <t>Исполнено
количество
(показатель по ВЦП)</t>
  </si>
  <si>
    <t>Исполнено
Сумма
(показатель по ВЦП) тыс. руб.</t>
  </si>
  <si>
    <t>% исполнения от запланированного</t>
  </si>
  <si>
    <t>100%</t>
  </si>
  <si>
    <t>70</t>
  </si>
  <si>
    <t xml:space="preserve">по организации благоустройства на территориях, не относящихся к территориям зеленых насаждений в соответствии с законом Санкт-Петербурга  на территории МО Васильевский                            на  2023 год </t>
  </si>
  <si>
    <t>61,7</t>
  </si>
  <si>
    <t>Запланировано
количество
(показатель по ВЦП)</t>
  </si>
  <si>
    <t xml:space="preserve">Исполнено
количество
(показатель по ВЦП)
</t>
  </si>
  <si>
    <r>
      <t>м</t>
    </r>
    <r>
      <rPr>
        <vertAlign val="superscript"/>
        <sz val="10"/>
        <rFont val="Times New Roman"/>
        <family val="1"/>
        <charset val="204"/>
      </rPr>
      <t>2</t>
    </r>
  </si>
  <si>
    <t xml:space="preserve">Свод адресных программ по благоустройству на территории МО Васильевский на 2023 год по видам работ, услуг и объектов </t>
  </si>
  <si>
    <t>% исполнения</t>
  </si>
  <si>
    <t>Реализация проекта "Петербургские дворы"  осуществление работ в сфере озеленения территорий муниципального образования по адресу:  сквер б/н на 12-й линии В.О., д.51, корп.2   (№6-8-65) на 2023 год</t>
  </si>
  <si>
    <t>Запланировано
сумма
(показатель по ВЦП) бюджет Санкт-Петербурга тыс. руб.</t>
  </si>
  <si>
    <t>Запланировано
сумма
(показатель по ВЦП) местный бюджет тыс. руб.</t>
  </si>
  <si>
    <t xml:space="preserve">Исполнено
Сумма
(показатель по ВЦП) бюджет Саенкт-Петербурга тыс. руб.
</t>
  </si>
  <si>
    <t xml:space="preserve">Исполнено
Сумма
(показатель по ВЦП) местный бюджет тыс. руб.
</t>
  </si>
  <si>
    <t>Запланировано
сумма
(показатель по ВЦП) Санкт-Петербурга тыс. руб.</t>
  </si>
  <si>
    <t>Исполнено
сумма
(показатель по ВЦП) Санкт-Петербурга тыс. руб.</t>
  </si>
  <si>
    <t>Исполнено
сумма
(показатель по ВЦП) местный бюдет тыс. руб.</t>
  </si>
  <si>
    <t>99,9%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</si>
</sst>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#,##0.00_ ;[Red]\-#,##0.00\ "/>
    <numFmt numFmtId="166" formatCode="#,##0.0"/>
    <numFmt numFmtId="167" formatCode="0.0"/>
    <numFmt numFmtId="168" formatCode="0.000"/>
  </numFmts>
  <fonts count="3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vertAlign val="superscript"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206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10"/>
      <color rgb="FF2C2D2E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23" fillId="0" borderId="0"/>
    <xf numFmtId="0" fontId="24" fillId="0" borderId="0"/>
    <xf numFmtId="0" fontId="24" fillId="0" borderId="0"/>
  </cellStyleXfs>
  <cellXfs count="836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8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/>
    <xf numFmtId="4" fontId="20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0" fillId="0" borderId="5" xfId="0" applyBorder="1"/>
    <xf numFmtId="0" fontId="14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4" fontId="1" fillId="0" borderId="0" xfId="0" applyNumberFormat="1" applyFont="1"/>
    <xf numFmtId="165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3" fillId="0" borderId="0" xfId="1"/>
    <xf numFmtId="0" fontId="14" fillId="0" borderId="0" xfId="1" applyFont="1"/>
    <xf numFmtId="0" fontId="14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/>
    <xf numFmtId="0" fontId="6" fillId="0" borderId="0" xfId="1" applyFont="1"/>
    <xf numFmtId="0" fontId="6" fillId="0" borderId="0" xfId="1" applyFont="1" applyAlignment="1">
      <alignment wrapText="1"/>
    </xf>
    <xf numFmtId="0" fontId="15" fillId="0" borderId="0" xfId="2" applyFont="1"/>
    <xf numFmtId="0" fontId="15" fillId="0" borderId="0" xfId="2" applyFont="1" applyAlignment="1">
      <alignment vertical="center"/>
    </xf>
    <xf numFmtId="0" fontId="15" fillId="0" borderId="1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left" vertical="top" wrapText="1"/>
    </xf>
    <xf numFmtId="0" fontId="24" fillId="0" borderId="0" xfId="2"/>
    <xf numFmtId="4" fontId="15" fillId="0" borderId="1" xfId="2" applyNumberFormat="1" applyFont="1" applyBorder="1" applyAlignment="1">
      <alignment horizontal="center" vertical="center"/>
    </xf>
    <xf numFmtId="0" fontId="23" fillId="0" borderId="0" xfId="1" applyAlignment="1">
      <alignment horizontal="left" wrapText="1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2" fontId="15" fillId="0" borderId="1" xfId="2" applyNumberFormat="1" applyFont="1" applyBorder="1" applyAlignment="1">
      <alignment horizontal="center" vertical="center"/>
    </xf>
    <xf numFmtId="1" fontId="15" fillId="0" borderId="1" xfId="2" applyNumberFormat="1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0" xfId="0" applyFont="1"/>
    <xf numFmtId="0" fontId="15" fillId="0" borderId="15" xfId="0" applyFont="1" applyBorder="1" applyAlignment="1">
      <alignment vertical="center"/>
    </xf>
    <xf numFmtId="0" fontId="15" fillId="0" borderId="0" xfId="0" applyFont="1" applyAlignment="1">
      <alignment horizontal="left" wrapText="1"/>
    </xf>
    <xf numFmtId="0" fontId="15" fillId="0" borderId="15" xfId="0" applyFont="1" applyBorder="1" applyAlignment="1">
      <alignment wrapText="1"/>
    </xf>
    <xf numFmtId="0" fontId="23" fillId="0" borderId="1" xfId="1" applyBorder="1"/>
    <xf numFmtId="0" fontId="25" fillId="0" borderId="0" xfId="2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9" fontId="1" fillId="0" borderId="0" xfId="0" applyNumberFormat="1" applyFont="1"/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8" fillId="0" borderId="0" xfId="0" applyFont="1" applyAlignment="1">
      <alignment horizontal="left"/>
    </xf>
    <xf numFmtId="0" fontId="8" fillId="0" borderId="0" xfId="0" applyFont="1"/>
    <xf numFmtId="49" fontId="1" fillId="0" borderId="1" xfId="0" applyNumberFormat="1" applyFont="1" applyBorder="1" applyAlignment="1">
      <alignment vertical="top" wrapText="1"/>
    </xf>
    <xf numFmtId="49" fontId="1" fillId="0" borderId="4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3" fillId="0" borderId="6" xfId="1" applyBorder="1"/>
    <xf numFmtId="4" fontId="16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164" fontId="1" fillId="0" borderId="0" xfId="0" applyNumberFormat="1" applyFont="1"/>
    <xf numFmtId="3" fontId="1" fillId="0" borderId="1" xfId="0" applyNumberFormat="1" applyFont="1" applyBorder="1" applyAlignment="1">
      <alignment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/>
    <xf numFmtId="0" fontId="15" fillId="0" borderId="1" xfId="2" applyFont="1" applyBorder="1" applyAlignment="1">
      <alignment vertical="center" wrapText="1"/>
    </xf>
    <xf numFmtId="4" fontId="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4" fontId="15" fillId="0" borderId="0" xfId="2" applyNumberFormat="1" applyFont="1"/>
    <xf numFmtId="4" fontId="24" fillId="0" borderId="0" xfId="2" applyNumberFormat="1"/>
    <xf numFmtId="4" fontId="16" fillId="0" borderId="0" xfId="0" applyNumberFormat="1" applyFont="1" applyAlignment="1">
      <alignment horizontal="right" vertical="center"/>
    </xf>
    <xf numFmtId="0" fontId="15" fillId="0" borderId="1" xfId="2" applyFont="1" applyBorder="1" applyAlignment="1">
      <alignment horizontal="center" vertical="center"/>
    </xf>
    <xf numFmtId="0" fontId="15" fillId="0" borderId="1" xfId="2" applyFont="1" applyBorder="1" applyAlignment="1">
      <alignment horizontal="left" wrapText="1"/>
    </xf>
    <xf numFmtId="3" fontId="15" fillId="0" borderId="1" xfId="2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vertical="center"/>
    </xf>
    <xf numFmtId="4" fontId="15" fillId="0" borderId="1" xfId="2" applyNumberFormat="1" applyFont="1" applyBorder="1" applyAlignment="1">
      <alignment horizontal="center" vertical="center" wrapText="1"/>
    </xf>
    <xf numFmtId="1" fontId="15" fillId="0" borderId="1" xfId="2" applyNumberFormat="1" applyFont="1" applyBorder="1" applyAlignment="1">
      <alignment horizontal="center" vertical="center" wrapText="1"/>
    </xf>
    <xf numFmtId="1" fontId="15" fillId="0" borderId="1" xfId="2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left" vertical="center" wrapText="1" shrinkToFit="1"/>
    </xf>
    <xf numFmtId="166" fontId="15" fillId="0" borderId="0" xfId="2" applyNumberFormat="1" applyFont="1"/>
    <xf numFmtId="49" fontId="15" fillId="0" borderId="0" xfId="2" applyNumberFormat="1" applyFont="1"/>
    <xf numFmtId="49" fontId="15" fillId="0" borderId="0" xfId="2" applyNumberFormat="1" applyFont="1" applyAlignment="1">
      <alignment vertical="center"/>
    </xf>
    <xf numFmtId="4" fontId="15" fillId="0" borderId="0" xfId="2" applyNumberFormat="1" applyFont="1" applyAlignment="1">
      <alignment horizontal="right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2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1" xfId="2" applyNumberFormat="1" applyFont="1" applyBorder="1" applyAlignment="1">
      <alignment horizontal="center" vertical="center"/>
    </xf>
    <xf numFmtId="4" fontId="15" fillId="0" borderId="1" xfId="2" applyNumberFormat="1" applyFont="1" applyBorder="1" applyAlignment="1">
      <alignment horizontal="right" vertical="center"/>
    </xf>
    <xf numFmtId="49" fontId="15" fillId="0" borderId="1" xfId="2" applyNumberFormat="1" applyFont="1" applyBorder="1" applyAlignment="1">
      <alignment wrapText="1"/>
    </xf>
    <xf numFmtId="49" fontId="15" fillId="0" borderId="1" xfId="2" applyNumberFormat="1" applyFont="1" applyBorder="1" applyAlignment="1">
      <alignment vertical="center"/>
    </xf>
    <xf numFmtId="49" fontId="15" fillId="0" borderId="1" xfId="2" applyNumberFormat="1" applyFont="1" applyBorder="1" applyAlignment="1">
      <alignment horizontal="left" vertical="center" wrapText="1"/>
    </xf>
    <xf numFmtId="49" fontId="15" fillId="0" borderId="0" xfId="2" applyNumberFormat="1" applyFont="1" applyAlignment="1">
      <alignment wrapText="1"/>
    </xf>
    <xf numFmtId="4" fontId="15" fillId="0" borderId="1" xfId="0" applyNumberFormat="1" applyFont="1" applyBorder="1" applyAlignment="1">
      <alignment horizontal="right" vertical="center" wrapText="1"/>
    </xf>
    <xf numFmtId="49" fontId="15" fillId="0" borderId="0" xfId="2" applyNumberFormat="1" applyFont="1" applyAlignment="1">
      <alignment horizontal="right" vertical="center"/>
    </xf>
    <xf numFmtId="0" fontId="15" fillId="0" borderId="1" xfId="2" applyFont="1" applyBorder="1" applyAlignment="1">
      <alignment horizontal="left" vertical="center"/>
    </xf>
    <xf numFmtId="0" fontId="15" fillId="0" borderId="1" xfId="2" applyFont="1" applyBorder="1"/>
    <xf numFmtId="167" fontId="15" fillId="0" borderId="0" xfId="2" applyNumberFormat="1" applyFont="1" applyAlignment="1">
      <alignment vertical="center"/>
    </xf>
    <xf numFmtId="0" fontId="15" fillId="0" borderId="0" xfId="2" applyFont="1" applyAlignment="1">
      <alignment horizontal="center" vertical="center"/>
    </xf>
    <xf numFmtId="0" fontId="2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166" fontId="15" fillId="0" borderId="1" xfId="0" applyNumberFormat="1" applyFont="1" applyBorder="1" applyAlignment="1">
      <alignment horizontal="right" vertical="center" wrapText="1"/>
    </xf>
    <xf numFmtId="166" fontId="15" fillId="0" borderId="1" xfId="2" applyNumberFormat="1" applyFont="1" applyBorder="1" applyAlignment="1">
      <alignment vertical="center"/>
    </xf>
    <xf numFmtId="0" fontId="1" fillId="0" borderId="6" xfId="0" applyFont="1" applyBorder="1"/>
    <xf numFmtId="0" fontId="1" fillId="0" borderId="4" xfId="0" applyFont="1" applyBorder="1"/>
    <xf numFmtId="0" fontId="1" fillId="0" borderId="0" xfId="0" applyFont="1"/>
    <xf numFmtId="0" fontId="15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4" fontId="0" fillId="0" borderId="0" xfId="0" applyNumberFormat="1"/>
    <xf numFmtId="4" fontId="2" fillId="0" borderId="0" xfId="0" applyNumberFormat="1" applyFont="1" applyAlignment="1">
      <alignment vertical="center" wrapText="1"/>
    </xf>
    <xf numFmtId="4" fontId="2" fillId="0" borderId="0" xfId="0" applyNumberFormat="1" applyFont="1"/>
    <xf numFmtId="4" fontId="15" fillId="4" borderId="1" xfId="2" applyNumberFormat="1" applyFont="1" applyFill="1" applyBorder="1" applyAlignment="1">
      <alignment horizontal="right" vertical="center"/>
    </xf>
    <xf numFmtId="4" fontId="15" fillId="4" borderId="1" xfId="2" applyNumberFormat="1" applyFont="1" applyFill="1" applyBorder="1" applyAlignment="1">
      <alignment horizontal="center" vertical="center"/>
    </xf>
    <xf numFmtId="166" fontId="15" fillId="4" borderId="1" xfId="2" applyNumberFormat="1" applyFont="1" applyFill="1" applyBorder="1" applyAlignment="1">
      <alignment horizontal="right" vertical="center"/>
    </xf>
    <xf numFmtId="0" fontId="15" fillId="4" borderId="1" xfId="2" applyFont="1" applyFill="1" applyBorder="1" applyAlignment="1">
      <alignment horizontal="center" vertical="center"/>
    </xf>
    <xf numFmtId="0" fontId="15" fillId="4" borderId="1" xfId="2" applyFont="1" applyFill="1" applyBorder="1" applyAlignment="1">
      <alignment horizontal="center" vertical="center" wrapText="1"/>
    </xf>
    <xf numFmtId="49" fontId="2" fillId="4" borderId="0" xfId="0" applyNumberFormat="1" applyFont="1" applyFill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vertical="center" wrapText="1"/>
    </xf>
    <xf numFmtId="167" fontId="8" fillId="0" borderId="0" xfId="0" applyNumberFormat="1" applyFont="1"/>
    <xf numFmtId="166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 wrapText="1"/>
    </xf>
    <xf numFmtId="167" fontId="1" fillId="0" borderId="3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/>
    </xf>
    <xf numFmtId="0" fontId="26" fillId="0" borderId="0" xfId="0" applyFont="1"/>
    <xf numFmtId="0" fontId="7" fillId="0" borderId="0" xfId="0" applyFont="1" applyAlignment="1">
      <alignment wrapText="1"/>
    </xf>
    <xf numFmtId="0" fontId="1" fillId="0" borderId="17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" fontId="15" fillId="4" borderId="1" xfId="2" applyNumberFormat="1" applyFont="1" applyFill="1" applyBorder="1" applyAlignment="1">
      <alignment vertical="center"/>
    </xf>
    <xf numFmtId="0" fontId="25" fillId="4" borderId="0" xfId="2" applyFont="1" applyFill="1" applyAlignment="1">
      <alignment horizontal="center" vertical="center" wrapText="1"/>
    </xf>
    <xf numFmtId="0" fontId="15" fillId="4" borderId="15" xfId="2" applyFont="1" applyFill="1" applyBorder="1" applyAlignment="1">
      <alignment vertical="center" wrapText="1"/>
    </xf>
    <xf numFmtId="166" fontId="1" fillId="4" borderId="1" xfId="2" applyNumberFormat="1" applyFont="1" applyFill="1" applyBorder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15" fillId="4" borderId="0" xfId="2" applyFont="1" applyFill="1"/>
    <xf numFmtId="0" fontId="15" fillId="4" borderId="0" xfId="0" applyFont="1" applyFill="1" applyAlignment="1">
      <alignment horizontal="center"/>
    </xf>
    <xf numFmtId="0" fontId="15" fillId="4" borderId="0" xfId="2" applyFont="1" applyFill="1" applyAlignment="1">
      <alignment vertical="center"/>
    </xf>
    <xf numFmtId="166" fontId="7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1" fillId="2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16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2" borderId="0" xfId="0" applyNumberFormat="1" applyFont="1" applyFill="1"/>
    <xf numFmtId="4" fontId="0" fillId="2" borderId="0" xfId="0" applyNumberFormat="1" applyFill="1"/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7" fillId="0" borderId="6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6" borderId="1" xfId="0" applyFont="1" applyFill="1" applyBorder="1" applyAlignment="1">
      <alignment horizontal="center" vertical="center" wrapText="1"/>
    </xf>
    <xf numFmtId="4" fontId="1" fillId="6" borderId="2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166" fontId="1" fillId="6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left" vertical="center" wrapText="1"/>
    </xf>
    <xf numFmtId="166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28" fillId="0" borderId="14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horizontal="left" vertical="center" wrapText="1"/>
    </xf>
    <xf numFmtId="4" fontId="28" fillId="2" borderId="14" xfId="0" applyNumberFormat="1" applyFont="1" applyFill="1" applyBorder="1" applyAlignment="1">
      <alignment horizontal="right" vertical="top"/>
    </xf>
    <xf numFmtId="4" fontId="28" fillId="2" borderId="0" xfId="0" applyNumberFormat="1" applyFont="1" applyFill="1" applyAlignment="1">
      <alignment horizontal="right" vertical="top"/>
    </xf>
    <xf numFmtId="4" fontId="28" fillId="7" borderId="14" xfId="0" applyNumberFormat="1" applyFont="1" applyFill="1" applyBorder="1" applyAlignment="1">
      <alignment horizontal="right" vertical="top"/>
    </xf>
    <xf numFmtId="0" fontId="0" fillId="7" borderId="0" xfId="0" applyFill="1"/>
    <xf numFmtId="0" fontId="1" fillId="0" borderId="0" xfId="0" applyFont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center"/>
    </xf>
    <xf numFmtId="166" fontId="1" fillId="0" borderId="1" xfId="0" applyNumberFormat="1" applyFont="1" applyBorder="1"/>
    <xf numFmtId="166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vertical="center"/>
    </xf>
    <xf numFmtId="166" fontId="1" fillId="0" borderId="0" xfId="0" applyNumberFormat="1" applyFont="1" applyAlignment="1">
      <alignment horizontal="left"/>
    </xf>
    <xf numFmtId="166" fontId="1" fillId="0" borderId="0" xfId="0" applyNumberFormat="1" applyFont="1"/>
    <xf numFmtId="49" fontId="6" fillId="0" borderId="1" xfId="1" applyNumberFormat="1" applyFont="1" applyBorder="1" applyAlignment="1">
      <alignment horizontal="left" vertical="center" wrapText="1"/>
    </xf>
    <xf numFmtId="49" fontId="6" fillId="0" borderId="2" xfId="1" applyNumberFormat="1" applyFont="1" applyBorder="1" applyAlignment="1">
      <alignment horizontal="left" vertical="center" wrapText="1"/>
    </xf>
    <xf numFmtId="167" fontId="15" fillId="0" borderId="0" xfId="2" applyNumberFormat="1" applyFont="1"/>
    <xf numFmtId="0" fontId="15" fillId="0" borderId="5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166" fontId="15" fillId="0" borderId="1" xfId="2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/>
    </xf>
    <xf numFmtId="166" fontId="15" fillId="0" borderId="1" xfId="0" applyNumberFormat="1" applyFont="1" applyBorder="1" applyAlignment="1">
      <alignment horizontal="right" vertical="center"/>
    </xf>
    <xf numFmtId="168" fontId="15" fillId="0" borderId="0" xfId="2" applyNumberFormat="1" applyFont="1"/>
    <xf numFmtId="16" fontId="15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right" vertical="center" wrapText="1"/>
    </xf>
    <xf numFmtId="164" fontId="15" fillId="0" borderId="0" xfId="2" applyNumberFormat="1" applyFont="1"/>
    <xf numFmtId="166" fontId="15" fillId="0" borderId="0" xfId="2" applyNumberFormat="1" applyFont="1" applyAlignment="1">
      <alignment vertical="center"/>
    </xf>
    <xf numFmtId="1" fontId="15" fillId="0" borderId="5" xfId="0" applyNumberFormat="1" applyFont="1" applyBorder="1" applyAlignment="1">
      <alignment horizontal="center" vertical="center" wrapText="1"/>
    </xf>
    <xf numFmtId="0" fontId="15" fillId="0" borderId="4" xfId="2" applyFont="1" applyBorder="1" applyAlignment="1">
      <alignment horizontal="left" vertical="center" wrapText="1"/>
    </xf>
    <xf numFmtId="1" fontId="15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/>
    </xf>
    <xf numFmtId="0" fontId="15" fillId="0" borderId="3" xfId="0" applyFont="1" applyBorder="1" applyAlignment="1">
      <alignment horizontal="left" vertical="top" wrapText="1"/>
    </xf>
    <xf numFmtId="166" fontId="15" fillId="0" borderId="1" xfId="2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left" wrapText="1"/>
    </xf>
    <xf numFmtId="167" fontId="15" fillId="0" borderId="1" xfId="0" applyNumberFormat="1" applyFont="1" applyBorder="1" applyAlignment="1">
      <alignment horizontal="right" vertical="center"/>
    </xf>
    <xf numFmtId="1" fontId="15" fillId="0" borderId="1" xfId="0" applyNumberFormat="1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right" vertical="center" wrapText="1"/>
    </xf>
    <xf numFmtId="1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0" borderId="2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4" fontId="15" fillId="0" borderId="2" xfId="2" applyNumberFormat="1" applyFont="1" applyBorder="1" applyAlignment="1">
      <alignment vertical="center"/>
    </xf>
    <xf numFmtId="49" fontId="15" fillId="0" borderId="1" xfId="0" applyNumberFormat="1" applyFont="1" applyBorder="1" applyAlignment="1">
      <alignment horizontal="left" vertical="center" wrapText="1"/>
    </xf>
    <xf numFmtId="4" fontId="15" fillId="0" borderId="1" xfId="2" applyNumberFormat="1" applyFont="1" applyBorder="1" applyAlignment="1">
      <alignment vertical="center"/>
    </xf>
    <xf numFmtId="4" fontId="15" fillId="0" borderId="1" xfId="0" applyNumberFormat="1" applyFont="1" applyBorder="1" applyAlignment="1">
      <alignment vertical="center" wrapText="1"/>
    </xf>
    <xf numFmtId="166" fontId="15" fillId="0" borderId="1" xfId="0" applyNumberFormat="1" applyFont="1" applyBorder="1" applyAlignment="1">
      <alignment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2" fontId="15" fillId="0" borderId="1" xfId="2" applyNumberFormat="1" applyFont="1" applyBorder="1"/>
    <xf numFmtId="4" fontId="15" fillId="0" borderId="1" xfId="2" applyNumberFormat="1" applyFont="1" applyBorder="1"/>
    <xf numFmtId="4" fontId="15" fillId="0" borderId="4" xfId="0" applyNumberFormat="1" applyFont="1" applyBorder="1" applyAlignment="1">
      <alignment vertical="center" wrapText="1"/>
    </xf>
    <xf numFmtId="166" fontId="15" fillId="0" borderId="4" xfId="0" applyNumberFormat="1" applyFont="1" applyBorder="1" applyAlignment="1">
      <alignment vertical="center" wrapText="1"/>
    </xf>
    <xf numFmtId="166" fontId="15" fillId="0" borderId="1" xfId="0" applyNumberFormat="1" applyFont="1" applyBorder="1" applyAlignment="1">
      <alignment vertical="center"/>
    </xf>
    <xf numFmtId="166" fontId="24" fillId="0" borderId="0" xfId="0" applyNumberFormat="1" applyFont="1"/>
    <xf numFmtId="1" fontId="15" fillId="0" borderId="0" xfId="2" applyNumberFormat="1" applyFont="1" applyAlignment="1">
      <alignment vertical="center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166" fontId="1" fillId="0" borderId="1" xfId="0" applyNumberFormat="1" applyFont="1" applyBorder="1" applyAlignment="1">
      <alignment vertical="center" wrapText="1"/>
    </xf>
    <xf numFmtId="0" fontId="27" fillId="0" borderId="0" xfId="0" applyFont="1"/>
    <xf numFmtId="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left" wrapText="1"/>
    </xf>
    <xf numFmtId="4" fontId="1" fillId="0" borderId="1" xfId="0" applyNumberFormat="1" applyFont="1" applyBorder="1"/>
    <xf numFmtId="3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166" fontId="15" fillId="0" borderId="3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166" fontId="15" fillId="0" borderId="3" xfId="0" applyNumberFormat="1" applyFont="1" applyBorder="1" applyAlignment="1">
      <alignment horizontal="right" vertical="center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8" borderId="0" xfId="2" applyFont="1" applyFill="1"/>
    <xf numFmtId="49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right"/>
    </xf>
    <xf numFmtId="167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166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left"/>
    </xf>
    <xf numFmtId="0" fontId="1" fillId="0" borderId="10" xfId="0" applyFont="1" applyBorder="1" applyAlignment="1">
      <alignment horizontal="left" wrapText="1"/>
    </xf>
    <xf numFmtId="0" fontId="1" fillId="0" borderId="4" xfId="0" applyFont="1" applyBorder="1" applyAlignment="1">
      <alignment wrapText="1"/>
    </xf>
    <xf numFmtId="166" fontId="1" fillId="0" borderId="2" xfId="0" applyNumberFormat="1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7" fontId="1" fillId="0" borderId="7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right" vertical="center" wrapText="1"/>
    </xf>
    <xf numFmtId="4" fontId="15" fillId="0" borderId="3" xfId="0" applyNumberFormat="1" applyFont="1" applyBorder="1" applyAlignment="1">
      <alignment horizontal="right" vertical="center"/>
    </xf>
    <xf numFmtId="4" fontId="15" fillId="2" borderId="1" xfId="0" applyNumberFormat="1" applyFont="1" applyFill="1" applyBorder="1" applyAlignment="1">
      <alignment horizontal="right" vertical="center"/>
    </xf>
    <xf numFmtId="166" fontId="15" fillId="2" borderId="1" xfId="0" applyNumberFormat="1" applyFont="1" applyFill="1" applyBorder="1" applyAlignment="1">
      <alignment horizontal="right" vertical="center" wrapText="1"/>
    </xf>
    <xf numFmtId="167" fontId="1" fillId="0" borderId="10" xfId="0" applyNumberFormat="1" applyFont="1" applyBorder="1" applyAlignment="1">
      <alignment horizontal="center" vertical="center"/>
    </xf>
    <xf numFmtId="4" fontId="15" fillId="9" borderId="1" xfId="0" applyNumberFormat="1" applyFont="1" applyFill="1" applyBorder="1" applyAlignment="1">
      <alignment horizontal="right" vertical="center"/>
    </xf>
    <xf numFmtId="166" fontId="15" fillId="9" borderId="1" xfId="0" applyNumberFormat="1" applyFont="1" applyFill="1" applyBorder="1" applyAlignment="1">
      <alignment horizontal="right" vertical="center" wrapText="1"/>
    </xf>
    <xf numFmtId="166" fontId="15" fillId="9" borderId="1" xfId="0" applyNumberFormat="1" applyFont="1" applyFill="1" applyBorder="1" applyAlignment="1">
      <alignment horizontal="right" vertical="center"/>
    </xf>
    <xf numFmtId="4" fontId="15" fillId="9" borderId="1" xfId="2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/>
    </xf>
    <xf numFmtId="166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/>
    <xf numFmtId="0" fontId="7" fillId="0" borderId="1" xfId="0" applyFont="1" applyFill="1" applyBorder="1"/>
    <xf numFmtId="0" fontId="1" fillId="0" borderId="3" xfId="0" applyFont="1" applyFill="1" applyBorder="1" applyAlignment="1">
      <alignment horizontal="right" vertical="center" wrapText="1"/>
    </xf>
    <xf numFmtId="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right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167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167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167" fontId="1" fillId="0" borderId="1" xfId="0" applyNumberFormat="1" applyFont="1" applyFill="1" applyBorder="1" applyAlignment="1">
      <alignment horizontal="center" vertical="center"/>
    </xf>
    <xf numFmtId="167" fontId="1" fillId="0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top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49" fontId="6" fillId="0" borderId="10" xfId="1" applyNumberFormat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49" fontId="6" fillId="0" borderId="11" xfId="1" applyNumberFormat="1" applyFont="1" applyBorder="1" applyAlignment="1">
      <alignment horizontal="left" wrapText="1"/>
    </xf>
    <xf numFmtId="49" fontId="6" fillId="0" borderId="12" xfId="1" applyNumberFormat="1" applyFont="1" applyBorder="1" applyAlignment="1">
      <alignment horizontal="left" wrapText="1"/>
    </xf>
    <xf numFmtId="49" fontId="6" fillId="0" borderId="13" xfId="1" applyNumberFormat="1" applyFont="1" applyBorder="1" applyAlignment="1">
      <alignment horizontal="left" wrapText="1"/>
    </xf>
    <xf numFmtId="49" fontId="6" fillId="0" borderId="14" xfId="1" applyNumberFormat="1" applyFont="1" applyBorder="1" applyAlignment="1">
      <alignment horizontal="left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49" fontId="5" fillId="0" borderId="1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top" wrapText="1"/>
    </xf>
    <xf numFmtId="0" fontId="5" fillId="0" borderId="0" xfId="1" applyFont="1" applyAlignment="1">
      <alignment horizontal="center" vertical="center" wrapText="1"/>
    </xf>
    <xf numFmtId="0" fontId="15" fillId="0" borderId="1" xfId="2" applyFont="1" applyBorder="1" applyAlignment="1">
      <alignment horizontal="right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66" fontId="15" fillId="0" borderId="2" xfId="0" applyNumberFormat="1" applyFont="1" applyBorder="1" applyAlignment="1">
      <alignment horizontal="right" vertical="center"/>
    </xf>
    <xf numFmtId="166" fontId="15" fillId="0" borderId="7" xfId="0" applyNumberFormat="1" applyFont="1" applyBorder="1" applyAlignment="1">
      <alignment horizontal="right" vertical="center"/>
    </xf>
    <xf numFmtId="166" fontId="15" fillId="0" borderId="3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25" fillId="0" borderId="15" xfId="2" applyFont="1" applyBorder="1" applyAlignment="1">
      <alignment horizontal="center" vertical="center" wrapText="1"/>
    </xf>
    <xf numFmtId="166" fontId="15" fillId="0" borderId="2" xfId="0" applyNumberFormat="1" applyFont="1" applyBorder="1" applyAlignment="1">
      <alignment horizontal="right" vertical="center" wrapText="1"/>
    </xf>
    <xf numFmtId="166" fontId="15" fillId="0" borderId="7" xfId="0" applyNumberFormat="1" applyFont="1" applyBorder="1" applyAlignment="1">
      <alignment horizontal="right" vertical="center" wrapText="1"/>
    </xf>
    <xf numFmtId="166" fontId="15" fillId="0" borderId="3" xfId="0" applyNumberFormat="1" applyFont="1" applyBorder="1" applyAlignment="1">
      <alignment horizontal="right" vertical="center" wrapText="1"/>
    </xf>
    <xf numFmtId="4" fontId="15" fillId="0" borderId="2" xfId="0" applyNumberFormat="1" applyFont="1" applyBorder="1" applyAlignment="1">
      <alignment horizontal="right" vertical="center"/>
    </xf>
    <xf numFmtId="4" fontId="15" fillId="0" borderId="7" xfId="0" applyNumberFormat="1" applyFont="1" applyBorder="1" applyAlignment="1">
      <alignment horizontal="right" vertical="center"/>
    </xf>
    <xf numFmtId="4" fontId="15" fillId="0" borderId="3" xfId="0" applyNumberFormat="1" applyFont="1" applyBorder="1" applyAlignment="1">
      <alignment horizontal="right" vertical="center"/>
    </xf>
    <xf numFmtId="0" fontId="15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9" fontId="1" fillId="0" borderId="5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right" vertical="center" wrapText="1"/>
    </xf>
    <xf numFmtId="49" fontId="1" fillId="0" borderId="4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67" fontId="15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0" fontId="29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9" fontId="15" fillId="0" borderId="1" xfId="0" applyNumberFormat="1" applyFont="1" applyBorder="1" applyAlignment="1">
      <alignment horizontal="righ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7" fontId="1" fillId="0" borderId="13" xfId="0" applyNumberFormat="1" applyFont="1" applyFill="1" applyBorder="1" applyAlignment="1">
      <alignment horizontal="center" vertical="center"/>
    </xf>
    <xf numFmtId="167" fontId="1" fillId="0" borderId="11" xfId="0" applyNumberFormat="1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right"/>
    </xf>
    <xf numFmtId="49" fontId="1" fillId="0" borderId="6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0" fontId="1" fillId="0" borderId="5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67" fontId="1" fillId="0" borderId="2" xfId="0" applyNumberFormat="1" applyFont="1" applyBorder="1" applyAlignment="1">
      <alignment horizontal="center" vertical="center"/>
    </xf>
    <xf numFmtId="167" fontId="1" fillId="0" borderId="7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6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166" fontId="1" fillId="0" borderId="1" xfId="0" applyNumberFormat="1" applyFont="1" applyBorder="1" applyAlignment="1">
      <alignment horizontal="right" vertical="center"/>
    </xf>
    <xf numFmtId="166" fontId="6" fillId="0" borderId="2" xfId="0" applyNumberFormat="1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vertical="center"/>
    </xf>
    <xf numFmtId="49" fontId="2" fillId="4" borderId="1" xfId="0" applyNumberFormat="1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horizontal="center" vertical="center" wrapText="1"/>
    </xf>
    <xf numFmtId="167" fontId="1" fillId="0" borderId="7" xfId="0" applyNumberFormat="1" applyFont="1" applyBorder="1" applyAlignment="1">
      <alignment horizontal="center" vertical="center" wrapText="1"/>
    </xf>
    <xf numFmtId="167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167" fontId="1" fillId="0" borderId="2" xfId="0" applyNumberFormat="1" applyFont="1" applyBorder="1" applyAlignment="1">
      <alignment horizontal="center" vertical="top" wrapText="1"/>
    </xf>
    <xf numFmtId="167" fontId="1" fillId="0" borderId="7" xfId="0" applyNumberFormat="1" applyFont="1" applyBorder="1" applyAlignment="1">
      <alignment horizontal="center" vertical="top" wrapText="1"/>
    </xf>
    <xf numFmtId="167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3" xfId="0" applyNumberFormat="1" applyFont="1" applyBorder="1" applyAlignment="1">
      <alignment horizontal="center" vertical="top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/>
    </xf>
    <xf numFmtId="167" fontId="7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5" fillId="0" borderId="0" xfId="2" applyFont="1" applyAlignment="1">
      <alignment horizontal="left" vertical="top"/>
    </xf>
    <xf numFmtId="0" fontId="25" fillId="0" borderId="0" xfId="2" applyFont="1" applyAlignment="1">
      <alignment horizontal="center"/>
    </xf>
    <xf numFmtId="49" fontId="15" fillId="0" borderId="0" xfId="2" applyNumberFormat="1" applyFont="1" applyAlignment="1">
      <alignment horizontal="right" vertical="center"/>
    </xf>
    <xf numFmtId="0" fontId="25" fillId="0" borderId="0" xfId="2" applyFont="1" applyAlignment="1">
      <alignment horizontal="center" vertical="center"/>
    </xf>
    <xf numFmtId="49" fontId="15" fillId="0" borderId="0" xfId="2" applyNumberFormat="1" applyFont="1" applyAlignment="1">
      <alignment horizontal="left" vertical="center" wrapText="1"/>
    </xf>
    <xf numFmtId="0" fontId="15" fillId="0" borderId="5" xfId="2" applyFont="1" applyBorder="1" applyAlignment="1">
      <alignment horizontal="left" vertical="center" wrapText="1"/>
    </xf>
    <xf numFmtId="0" fontId="15" fillId="0" borderId="6" xfId="2" applyFont="1" applyBorder="1" applyAlignment="1">
      <alignment horizontal="left" vertical="center" wrapText="1"/>
    </xf>
    <xf numFmtId="0" fontId="15" fillId="0" borderId="4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vertical="center"/>
    </xf>
    <xf numFmtId="0" fontId="15" fillId="0" borderId="1" xfId="2" applyFont="1" applyBorder="1" applyAlignment="1">
      <alignment vertical="center" wrapText="1"/>
    </xf>
    <xf numFmtId="0" fontId="25" fillId="0" borderId="0" xfId="2" applyFont="1" applyAlignment="1">
      <alignment horizontal="center" vertical="center" wrapText="1"/>
    </xf>
    <xf numFmtId="0" fontId="15" fillId="0" borderId="1" xfId="2" applyFont="1" applyBorder="1" applyAlignment="1">
      <alignment vertical="center"/>
    </xf>
    <xf numFmtId="0" fontId="15" fillId="0" borderId="1" xfId="2" applyFont="1" applyBorder="1" applyAlignment="1">
      <alignment horizontal="center" vertical="center" wrapText="1"/>
    </xf>
    <xf numFmtId="1" fontId="15" fillId="4" borderId="1" xfId="2" applyNumberFormat="1" applyFont="1" applyFill="1" applyBorder="1" applyAlignment="1">
      <alignment horizontal="center" vertical="center" wrapText="1"/>
    </xf>
    <xf numFmtId="0" fontId="15" fillId="0" borderId="15" xfId="2" applyFont="1" applyBorder="1" applyAlignment="1">
      <alignment vertical="center" wrapText="1"/>
    </xf>
    <xf numFmtId="0" fontId="24" fillId="0" borderId="1" xfId="2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0" fontId="8" fillId="0" borderId="1" xfId="2" applyFont="1" applyBorder="1" applyAlignment="1">
      <alignment vertical="center" wrapText="1"/>
    </xf>
    <xf numFmtId="1" fontId="15" fillId="0" borderId="1" xfId="2" applyNumberFormat="1" applyFont="1" applyBorder="1" applyAlignment="1">
      <alignment horizontal="center" vertical="center" wrapText="1"/>
    </xf>
    <xf numFmtId="1" fontId="15" fillId="0" borderId="2" xfId="2" applyNumberFormat="1" applyFont="1" applyBorder="1" applyAlignment="1">
      <alignment horizontal="center" vertical="center" wrapText="1"/>
    </xf>
    <xf numFmtId="1" fontId="15" fillId="0" borderId="3" xfId="2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166" fontId="1" fillId="2" borderId="7" xfId="0" applyNumberFormat="1" applyFont="1" applyFill="1" applyBorder="1" applyAlignment="1">
      <alignment horizontal="center" vertical="center" wrapText="1"/>
    </xf>
    <xf numFmtId="166" fontId="1" fillId="2" borderId="3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4" fontId="1" fillId="6" borderId="2" xfId="0" applyNumberFormat="1" applyFon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2" borderId="7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166" fontId="1" fillId="6" borderId="2" xfId="0" applyNumberFormat="1" applyFont="1" applyFill="1" applyBorder="1" applyAlignment="1">
      <alignment horizontal="center" vertical="center" wrapText="1"/>
    </xf>
    <xf numFmtId="166" fontId="1" fillId="6" borderId="3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49" fontId="1" fillId="2" borderId="1" xfId="0" applyNumberFormat="1" applyFont="1" applyFill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" fillId="0" borderId="2" xfId="0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left" wrapText="1"/>
    </xf>
    <xf numFmtId="49" fontId="2" fillId="0" borderId="14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21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&#1041;&#1091;&#1093;&#1075;&#1072;&#1083;&#1090;&#1077;&#1088;/&#1048;&#1079;&#1084;&#1077;&#1085;&#1077;&#1085;&#1080;&#1077;%20&#1073;&#1102;&#1076;&#1078;&#1077;&#1090;&#1072;/&#1048;&#1079;&#1084;&#1077;&#1085;&#1077;&#1085;&#1080;&#1077;%2012%20&#1086;&#1090;%2014.12.2023/&#1048;&#1079;&#1084;&#1077;&#1085;&#1077;&#1085;&#1080;&#1077;%20&#1087;&#1086;%2015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&#1042;&#1080;&#1082;&#1090;&#1086;&#1088;&#1080;&#1103;/&#1050;&#1086;&#1087;&#1080;&#1103;%20&#1054;&#1073;&#1086;&#1089;&#1085;&#1086;&#1074;&#1072;&#1085;&#1080;&#1077;%20&#1089;&#1090;&#1086;&#1080;&#1084;&#1086;&#1089;&#1090;&#1080;%20&#1087;&#1086;%20&#1091;&#1073;&#1086;&#1088;&#1082;&#1077;%202023%20&#1050;%20&#1041;&#1070;&#1044;&#1046;&#1045;&#1058;&#1059;(1%20800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1052;&#1050;&#1059;_&#1041;&#1051;&#1040;&#1043;&#1054;&#1059;&#1057;&#1058;&#1056;&#1054;&#1049;&#1057;&#1058;&#1042;&#1054;\2021%20&#1043;&#1054;&#1044;\&#1041;&#1102;&#1076;&#1078;&#1077;&#1090;\&#1054;&#1073;&#1086;&#1089;&#1085;&#1086;&#1074;&#1072;&#1085;&#1080;&#1103;%20+%20&#1041;&#1057;%20&#1085;&#1072;%20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 смета"/>
      <sheetName val="Бюдж. смета с утв"/>
      <sheetName val="00131"/>
      <sheetName val="00132"/>
      <sheetName val="00133 "/>
      <sheetName val="00151"/>
      <sheetName val="00153"/>
      <sheetName val="00154 изменено"/>
      <sheetName val="00460_8"/>
      <sheetName val="S2510"/>
      <sheetName val="М2510"/>
      <sheetName val="М2500"/>
      <sheetName val="S2500"/>
      <sheetName val="SP002"/>
      <sheetName val="MP002"/>
      <sheetName val="Сл запис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9">
          <cell r="M49">
            <v>5930.1103100000009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снование стоимости"/>
      <sheetName val="площади"/>
      <sheetName val="Лист1"/>
    </sheetNames>
    <sheetDataSet>
      <sheetData sheetId="0">
        <row r="12">
          <cell r="J12">
            <v>1800007.4279999998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ЛАГ 2020"/>
      <sheetName val="Бюдж. смета"/>
      <sheetName val="00131 1"/>
      <sheetName val="00132 2 "/>
      <sheetName val="00133 3"/>
      <sheetName val="00134 4"/>
      <sheetName val="00135 5"/>
      <sheetName val="00151 6"/>
      <sheetName val="00153 7"/>
      <sheetName val="00460 8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I20">
            <v>1404481.2</v>
          </cell>
          <cell r="J20">
            <v>1404.5</v>
          </cell>
        </row>
        <row r="21">
          <cell r="I21">
            <v>190080</v>
          </cell>
        </row>
        <row r="22">
          <cell r="J22">
            <v>190.10000000000011</v>
          </cell>
        </row>
        <row r="23">
          <cell r="I23">
            <v>609076.80000000005</v>
          </cell>
          <cell r="J23">
            <v>609.1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view="pageBreakPreview" topLeftCell="A67" zoomScale="110" zoomScaleNormal="100" zoomScaleSheetLayoutView="110" workbookViewId="0">
      <selection activeCell="C48" sqref="C48"/>
    </sheetView>
  </sheetViews>
  <sheetFormatPr defaultColWidth="8.85546875" defaultRowHeight="15" x14ac:dyDescent="0.25"/>
  <cols>
    <col min="1" max="1" width="22" style="52" customWidth="1"/>
    <col min="2" max="2" width="52.85546875" style="51" customWidth="1"/>
    <col min="3" max="3" width="55.42578125" style="51" customWidth="1"/>
    <col min="4" max="4" width="6.7109375" style="50" hidden="1" customWidth="1"/>
    <col min="5" max="5" width="0" style="50" hidden="1" customWidth="1"/>
    <col min="6" max="16384" width="8.85546875" style="50"/>
  </cols>
  <sheetData>
    <row r="1" spans="1:3" ht="15.75" x14ac:dyDescent="0.25">
      <c r="A1" s="163"/>
      <c r="B1" s="54"/>
      <c r="C1" s="54"/>
    </row>
    <row r="2" spans="1:3" ht="63" x14ac:dyDescent="0.25">
      <c r="A2" s="162"/>
      <c r="B2" s="54"/>
      <c r="C2" s="56" t="s">
        <v>1521</v>
      </c>
    </row>
    <row r="3" spans="1:3" hidden="1" x14ac:dyDescent="0.25">
      <c r="A3" s="162"/>
      <c r="B3" s="54"/>
      <c r="C3" s="54"/>
    </row>
    <row r="4" spans="1:3" hidden="1" x14ac:dyDescent="0.25">
      <c r="A4" s="162"/>
      <c r="B4" s="54"/>
      <c r="C4" s="54"/>
    </row>
    <row r="5" spans="1:3" ht="15.75" hidden="1" x14ac:dyDescent="0.25">
      <c r="A5" s="55" t="s">
        <v>546</v>
      </c>
      <c r="B5" s="54"/>
      <c r="C5" s="55" t="s">
        <v>545</v>
      </c>
    </row>
    <row r="6" spans="1:3" ht="31.5" hidden="1" x14ac:dyDescent="0.25">
      <c r="A6" s="55" t="s">
        <v>544</v>
      </c>
      <c r="B6" s="54"/>
      <c r="C6" s="56" t="s">
        <v>986</v>
      </c>
    </row>
    <row r="7" spans="1:3" ht="15.75" hidden="1" x14ac:dyDescent="0.25">
      <c r="A7" s="55" t="s">
        <v>543</v>
      </c>
      <c r="B7" s="54"/>
      <c r="C7" s="55" t="s">
        <v>542</v>
      </c>
    </row>
    <row r="8" spans="1:3" ht="15.75" hidden="1" x14ac:dyDescent="0.25">
      <c r="A8" s="55" t="s">
        <v>696</v>
      </c>
      <c r="B8" s="54"/>
      <c r="C8" s="55" t="s">
        <v>697</v>
      </c>
    </row>
    <row r="9" spans="1:3" ht="15.75" hidden="1" x14ac:dyDescent="0.25">
      <c r="A9" s="55"/>
      <c r="B9" s="54"/>
      <c r="C9" s="55"/>
    </row>
    <row r="10" spans="1:3" hidden="1" x14ac:dyDescent="0.25">
      <c r="A10" s="54"/>
      <c r="B10" s="54"/>
      <c r="C10" s="54"/>
    </row>
    <row r="11" spans="1:3" ht="20.45" customHeight="1" x14ac:dyDescent="0.25">
      <c r="A11" s="465" t="s">
        <v>1567</v>
      </c>
      <c r="B11" s="465"/>
      <c r="C11" s="465"/>
    </row>
    <row r="12" spans="1:3" ht="28.15" customHeight="1" x14ac:dyDescent="0.25">
      <c r="A12" s="466" t="s">
        <v>1107</v>
      </c>
      <c r="B12" s="466"/>
      <c r="C12" s="466"/>
    </row>
    <row r="13" spans="1:3" ht="15.75" hidden="1" x14ac:dyDescent="0.25">
      <c r="A13" s="467"/>
      <c r="B13" s="467"/>
      <c r="C13" s="467"/>
    </row>
    <row r="14" spans="1:3" ht="15.75" hidden="1" x14ac:dyDescent="0.25">
      <c r="A14" s="467"/>
      <c r="B14" s="467"/>
      <c r="C14" s="467"/>
    </row>
    <row r="15" spans="1:3" ht="15.75" x14ac:dyDescent="0.25">
      <c r="A15" s="467" t="s">
        <v>541</v>
      </c>
      <c r="B15" s="467"/>
      <c r="C15" s="467"/>
    </row>
    <row r="16" spans="1:3" x14ac:dyDescent="0.25">
      <c r="A16" s="53"/>
      <c r="B16" s="53"/>
      <c r="C16" s="53"/>
    </row>
    <row r="17" spans="1:5" ht="15.6" customHeight="1" x14ac:dyDescent="0.25">
      <c r="A17" s="454" t="s">
        <v>540</v>
      </c>
      <c r="B17" s="468" t="s">
        <v>539</v>
      </c>
      <c r="C17" s="468"/>
    </row>
    <row r="18" spans="1:5" ht="15.6" customHeight="1" x14ac:dyDescent="0.25">
      <c r="A18" s="454"/>
      <c r="B18" s="468"/>
      <c r="C18" s="468"/>
    </row>
    <row r="19" spans="1:5" ht="96" customHeight="1" x14ac:dyDescent="0.25">
      <c r="A19" s="295" t="s">
        <v>538</v>
      </c>
      <c r="B19" s="454" t="s">
        <v>537</v>
      </c>
      <c r="C19" s="454"/>
      <c r="E19" s="80"/>
    </row>
    <row r="20" spans="1:5" ht="45" customHeight="1" x14ac:dyDescent="0.25">
      <c r="A20" s="295" t="s">
        <v>536</v>
      </c>
      <c r="B20" s="454" t="s">
        <v>535</v>
      </c>
      <c r="C20" s="454"/>
      <c r="E20" s="80"/>
    </row>
    <row r="21" spans="1:5" ht="52.9" customHeight="1" x14ac:dyDescent="0.25">
      <c r="A21" s="295" t="s">
        <v>534</v>
      </c>
      <c r="B21" s="454" t="s">
        <v>533</v>
      </c>
      <c r="C21" s="454"/>
      <c r="E21" s="80"/>
    </row>
    <row r="22" spans="1:5" ht="48.6" customHeight="1" x14ac:dyDescent="0.25">
      <c r="A22" s="295" t="s">
        <v>532</v>
      </c>
      <c r="B22" s="454" t="s">
        <v>645</v>
      </c>
      <c r="C22" s="454"/>
      <c r="E22" s="80"/>
    </row>
    <row r="23" spans="1:5" ht="36" customHeight="1" x14ac:dyDescent="0.25">
      <c r="A23" s="471" t="s">
        <v>531</v>
      </c>
      <c r="B23" s="469" t="s">
        <v>530</v>
      </c>
      <c r="C23" s="470"/>
      <c r="D23" s="118"/>
      <c r="E23" s="80"/>
    </row>
    <row r="24" spans="1:5" ht="15.6" customHeight="1" x14ac:dyDescent="0.25">
      <c r="A24" s="471"/>
      <c r="B24" s="457" t="s">
        <v>529</v>
      </c>
      <c r="C24" s="458"/>
      <c r="D24" s="118"/>
      <c r="E24" s="80"/>
    </row>
    <row r="25" spans="1:5" ht="15.75" x14ac:dyDescent="0.25">
      <c r="A25" s="471"/>
      <c r="B25" s="457" t="s">
        <v>528</v>
      </c>
      <c r="C25" s="458"/>
      <c r="D25" s="118"/>
      <c r="E25" s="80"/>
    </row>
    <row r="26" spans="1:5" ht="15.6" customHeight="1" x14ac:dyDescent="0.25">
      <c r="A26" s="471"/>
      <c r="B26" s="457" t="s">
        <v>527</v>
      </c>
      <c r="C26" s="458"/>
      <c r="D26" s="118"/>
      <c r="E26" s="80"/>
    </row>
    <row r="27" spans="1:5" ht="15.75" x14ac:dyDescent="0.25">
      <c r="A27" s="471"/>
      <c r="B27" s="457" t="s">
        <v>526</v>
      </c>
      <c r="C27" s="458"/>
      <c r="D27" s="118"/>
      <c r="E27" s="80"/>
    </row>
    <row r="28" spans="1:5" ht="15.75" x14ac:dyDescent="0.25">
      <c r="A28" s="471"/>
      <c r="B28" s="457" t="s">
        <v>525</v>
      </c>
      <c r="C28" s="458"/>
      <c r="D28" s="118"/>
      <c r="E28" s="80"/>
    </row>
    <row r="29" spans="1:5" ht="15.75" x14ac:dyDescent="0.25">
      <c r="A29" s="471"/>
      <c r="B29" s="457" t="s">
        <v>524</v>
      </c>
      <c r="C29" s="458"/>
      <c r="D29" s="118"/>
      <c r="E29" s="80"/>
    </row>
    <row r="30" spans="1:5" ht="15.75" x14ac:dyDescent="0.25">
      <c r="A30" s="471"/>
      <c r="B30" s="457" t="s">
        <v>523</v>
      </c>
      <c r="C30" s="458"/>
      <c r="D30" s="118"/>
      <c r="E30" s="80"/>
    </row>
    <row r="31" spans="1:5" ht="15.75" x14ac:dyDescent="0.25">
      <c r="A31" s="471"/>
      <c r="B31" s="457" t="s">
        <v>522</v>
      </c>
      <c r="C31" s="458"/>
      <c r="D31" s="118"/>
      <c r="E31" s="80"/>
    </row>
    <row r="32" spans="1:5" ht="15.75" x14ac:dyDescent="0.25">
      <c r="A32" s="471"/>
      <c r="B32" s="457" t="s">
        <v>521</v>
      </c>
      <c r="C32" s="458"/>
      <c r="D32" s="118"/>
      <c r="E32" s="80"/>
    </row>
    <row r="33" spans="1:5" ht="15.75" x14ac:dyDescent="0.25">
      <c r="A33" s="471"/>
      <c r="B33" s="459" t="s">
        <v>520</v>
      </c>
      <c r="C33" s="460"/>
      <c r="D33" s="118"/>
      <c r="E33" s="80"/>
    </row>
    <row r="34" spans="1:5" ht="18" customHeight="1" x14ac:dyDescent="0.25">
      <c r="A34" s="454" t="s">
        <v>1386</v>
      </c>
      <c r="B34" s="454" t="s">
        <v>1430</v>
      </c>
      <c r="C34" s="454"/>
      <c r="E34" s="80"/>
    </row>
    <row r="35" spans="1:5" ht="129.75" customHeight="1" x14ac:dyDescent="0.25">
      <c r="A35" s="454"/>
      <c r="B35" s="454"/>
      <c r="C35" s="454"/>
    </row>
    <row r="36" spans="1:5" ht="47.25" x14ac:dyDescent="0.25">
      <c r="A36" s="295" t="s">
        <v>519</v>
      </c>
      <c r="B36" s="454" t="s">
        <v>1429</v>
      </c>
      <c r="C36" s="454"/>
    </row>
    <row r="37" spans="1:5" ht="72.599999999999994" customHeight="1" x14ac:dyDescent="0.25">
      <c r="A37" s="296" t="s">
        <v>518</v>
      </c>
      <c r="B37" s="454" t="s">
        <v>1621</v>
      </c>
      <c r="C37" s="454"/>
    </row>
    <row r="38" spans="1:5" ht="29.45" customHeight="1" x14ac:dyDescent="0.25">
      <c r="A38" s="454" t="s">
        <v>517</v>
      </c>
      <c r="B38" s="455" t="s">
        <v>516</v>
      </c>
      <c r="C38" s="456"/>
    </row>
    <row r="39" spans="1:5" ht="33.6" customHeight="1" x14ac:dyDescent="0.25">
      <c r="A39" s="454"/>
      <c r="B39" s="463" t="s">
        <v>515</v>
      </c>
      <c r="C39" s="464"/>
    </row>
    <row r="40" spans="1:5" ht="15.75" x14ac:dyDescent="0.25">
      <c r="A40" s="454"/>
      <c r="B40" s="463" t="s">
        <v>514</v>
      </c>
      <c r="C40" s="464"/>
    </row>
    <row r="41" spans="1:5" ht="15.75" x14ac:dyDescent="0.25">
      <c r="A41" s="454"/>
      <c r="B41" s="463" t="s">
        <v>513</v>
      </c>
      <c r="C41" s="464"/>
    </row>
    <row r="42" spans="1:5" ht="15.75" x14ac:dyDescent="0.25">
      <c r="A42" s="454"/>
      <c r="B42" s="461" t="s">
        <v>512</v>
      </c>
      <c r="C42" s="462"/>
    </row>
    <row r="43" spans="1:5" ht="57.75" customHeight="1" x14ac:dyDescent="0.25">
      <c r="A43" s="295" t="s">
        <v>511</v>
      </c>
      <c r="B43" s="454" t="s">
        <v>646</v>
      </c>
      <c r="C43" s="454"/>
    </row>
  </sheetData>
  <mergeCells count="34">
    <mergeCell ref="B19:C19"/>
    <mergeCell ref="A17:A18"/>
    <mergeCell ref="B31:C31"/>
    <mergeCell ref="B30:C30"/>
    <mergeCell ref="B29:C29"/>
    <mergeCell ref="B28:C28"/>
    <mergeCell ref="B17:C18"/>
    <mergeCell ref="B27:C27"/>
    <mergeCell ref="B20:C20"/>
    <mergeCell ref="B22:C22"/>
    <mergeCell ref="B23:C23"/>
    <mergeCell ref="A23:A33"/>
    <mergeCell ref="B25:C25"/>
    <mergeCell ref="B24:C24"/>
    <mergeCell ref="B21:C21"/>
    <mergeCell ref="B26:C26"/>
    <mergeCell ref="A11:C11"/>
    <mergeCell ref="A12:C12"/>
    <mergeCell ref="A13:C13"/>
    <mergeCell ref="A14:C14"/>
    <mergeCell ref="A15:C15"/>
    <mergeCell ref="B43:C43"/>
    <mergeCell ref="B42:C42"/>
    <mergeCell ref="B41:C41"/>
    <mergeCell ref="B40:C40"/>
    <mergeCell ref="B39:C39"/>
    <mergeCell ref="A38:A42"/>
    <mergeCell ref="B38:C38"/>
    <mergeCell ref="A34:A35"/>
    <mergeCell ref="B32:C32"/>
    <mergeCell ref="B37:C37"/>
    <mergeCell ref="B36:C36"/>
    <mergeCell ref="B34:C35"/>
    <mergeCell ref="B33:C33"/>
  </mergeCells>
  <pageMargins left="1.1023622047244095" right="0.31496062992125984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J462"/>
  <sheetViews>
    <sheetView view="pageBreakPreview" topLeftCell="A431" zoomScale="70" zoomScaleNormal="80" zoomScaleSheetLayoutView="70" workbookViewId="0">
      <selection activeCell="A393" sqref="A393:J462"/>
    </sheetView>
  </sheetViews>
  <sheetFormatPr defaultRowHeight="15" x14ac:dyDescent="0.25"/>
  <cols>
    <col min="1" max="1" width="5" style="181" customWidth="1"/>
    <col min="2" max="2" width="39.5703125" style="7" customWidth="1"/>
    <col min="3" max="3" width="31.28515625" style="8" customWidth="1"/>
    <col min="4" max="4" width="9.140625" style="9" customWidth="1"/>
    <col min="5" max="5" width="4.7109375" style="11" customWidth="1"/>
    <col min="6" max="6" width="9.85546875" style="10" hidden="1" customWidth="1"/>
    <col min="7" max="7" width="10.7109375" style="11" customWidth="1"/>
    <col min="8" max="8" width="9.140625" style="11" customWidth="1"/>
    <col min="9" max="9" width="23.28515625" style="12" customWidth="1"/>
    <col min="10" max="10" width="11.28515625" hidden="1" customWidth="1"/>
    <col min="11" max="12" width="0" hidden="1" customWidth="1"/>
  </cols>
  <sheetData>
    <row r="1" spans="1:9" ht="37.15" customHeight="1" x14ac:dyDescent="0.25">
      <c r="A1" s="596" t="s">
        <v>47</v>
      </c>
      <c r="B1" s="596"/>
      <c r="C1" s="596"/>
      <c r="D1" s="596"/>
      <c r="E1" s="596"/>
      <c r="F1" s="596"/>
      <c r="G1" s="596"/>
      <c r="H1" s="596"/>
      <c r="I1" s="596"/>
    </row>
    <row r="2" spans="1:9" ht="19.899999999999999" customHeight="1" x14ac:dyDescent="0.25">
      <c r="A2" s="597" t="s">
        <v>36</v>
      </c>
      <c r="B2" s="597"/>
      <c r="C2" s="597"/>
      <c r="D2" s="597"/>
      <c r="E2" s="597"/>
      <c r="F2" s="597"/>
      <c r="G2" s="597"/>
      <c r="H2" s="597"/>
      <c r="I2" s="597"/>
    </row>
    <row r="3" spans="1:9" ht="33" customHeight="1" x14ac:dyDescent="0.25">
      <c r="A3" s="598" t="s">
        <v>841</v>
      </c>
      <c r="B3" s="598"/>
      <c r="C3" s="598"/>
      <c r="D3" s="598"/>
      <c r="E3" s="598"/>
      <c r="F3" s="598"/>
      <c r="G3" s="598"/>
      <c r="H3" s="598"/>
      <c r="I3" s="598"/>
    </row>
    <row r="4" spans="1:9" x14ac:dyDescent="0.25">
      <c r="A4" s="503" t="s">
        <v>0</v>
      </c>
      <c r="B4" s="507" t="s">
        <v>1</v>
      </c>
      <c r="C4" s="507" t="s">
        <v>2</v>
      </c>
      <c r="D4" s="507" t="s">
        <v>59</v>
      </c>
      <c r="E4" s="507" t="s">
        <v>4</v>
      </c>
      <c r="F4" s="698"/>
      <c r="G4" s="698"/>
      <c r="H4" s="699"/>
      <c r="I4" s="507" t="s">
        <v>5</v>
      </c>
    </row>
    <row r="5" spans="1:9" x14ac:dyDescent="0.25">
      <c r="A5" s="503"/>
      <c r="B5" s="507"/>
      <c r="C5" s="507"/>
      <c r="D5" s="507"/>
      <c r="E5" s="507"/>
      <c r="F5" s="3" t="s">
        <v>9</v>
      </c>
      <c r="G5" s="4" t="s">
        <v>10</v>
      </c>
      <c r="H5" s="4" t="s">
        <v>10</v>
      </c>
      <c r="I5" s="507"/>
    </row>
    <row r="6" spans="1:9" x14ac:dyDescent="0.25">
      <c r="A6" s="503"/>
      <c r="B6" s="507"/>
      <c r="C6" s="507"/>
      <c r="D6" s="507"/>
      <c r="E6" s="507"/>
      <c r="F6" s="1" t="s">
        <v>812</v>
      </c>
      <c r="G6" s="24" t="s">
        <v>8</v>
      </c>
      <c r="H6" s="24" t="s">
        <v>812</v>
      </c>
      <c r="I6" s="507"/>
    </row>
    <row r="7" spans="1:9" x14ac:dyDescent="0.25">
      <c r="A7" s="26">
        <v>1</v>
      </c>
      <c r="B7" s="24">
        <v>2</v>
      </c>
      <c r="C7" s="24">
        <v>3</v>
      </c>
      <c r="D7" s="24">
        <v>4</v>
      </c>
      <c r="E7" s="24">
        <v>5</v>
      </c>
      <c r="F7" s="5"/>
      <c r="G7" s="24">
        <v>6</v>
      </c>
      <c r="H7" s="24">
        <v>7</v>
      </c>
      <c r="I7" s="24">
        <v>8</v>
      </c>
    </row>
    <row r="8" spans="1:9" ht="27.6" customHeight="1" x14ac:dyDescent="0.25">
      <c r="A8" s="503" t="s">
        <v>857</v>
      </c>
      <c r="B8" s="503"/>
      <c r="C8" s="503"/>
      <c r="D8" s="503"/>
      <c r="E8" s="503"/>
      <c r="F8" s="503"/>
      <c r="G8" s="503"/>
      <c r="H8" s="503"/>
      <c r="I8" s="503"/>
    </row>
    <row r="9" spans="1:9" x14ac:dyDescent="0.25">
      <c r="A9" s="503" t="s">
        <v>6</v>
      </c>
      <c r="B9" s="497" t="s">
        <v>946</v>
      </c>
      <c r="C9" s="684" t="s">
        <v>215</v>
      </c>
      <c r="D9" s="685"/>
      <c r="E9" s="685"/>
      <c r="F9" s="686">
        <v>16089.6</v>
      </c>
      <c r="G9" s="686">
        <v>16089.6</v>
      </c>
      <c r="H9" s="688">
        <v>16.100000000000001</v>
      </c>
      <c r="I9" s="501" t="s">
        <v>216</v>
      </c>
    </row>
    <row r="10" spans="1:9" ht="24" customHeight="1" x14ac:dyDescent="0.25">
      <c r="A10" s="503"/>
      <c r="B10" s="497"/>
      <c r="C10" s="169" t="s">
        <v>742</v>
      </c>
      <c r="D10" s="107">
        <v>1</v>
      </c>
      <c r="E10" s="189" t="s">
        <v>16</v>
      </c>
      <c r="F10" s="687"/>
      <c r="G10" s="687"/>
      <c r="H10" s="689"/>
      <c r="I10" s="501"/>
    </row>
    <row r="11" spans="1:9" x14ac:dyDescent="0.25">
      <c r="A11" s="503" t="s">
        <v>7</v>
      </c>
      <c r="B11" s="672" t="s">
        <v>947</v>
      </c>
      <c r="C11" s="684" t="s">
        <v>215</v>
      </c>
      <c r="D11" s="685"/>
      <c r="E11" s="685"/>
      <c r="F11" s="686">
        <v>51553.2</v>
      </c>
      <c r="G11" s="686">
        <v>51553.2</v>
      </c>
      <c r="H11" s="688">
        <v>51.5</v>
      </c>
      <c r="I11" s="501" t="s">
        <v>744</v>
      </c>
    </row>
    <row r="12" spans="1:9" ht="28.9" customHeight="1" x14ac:dyDescent="0.25">
      <c r="A12" s="503"/>
      <c r="B12" s="672"/>
      <c r="C12" s="109" t="s">
        <v>217</v>
      </c>
      <c r="D12" s="107">
        <v>3</v>
      </c>
      <c r="E12" s="189" t="s">
        <v>16</v>
      </c>
      <c r="F12" s="687"/>
      <c r="G12" s="687"/>
      <c r="H12" s="689"/>
      <c r="I12" s="501"/>
    </row>
    <row r="13" spans="1:9" x14ac:dyDescent="0.25">
      <c r="A13" s="503" t="s">
        <v>820</v>
      </c>
      <c r="B13" s="672" t="s">
        <v>948</v>
      </c>
      <c r="C13" s="684" t="s">
        <v>215</v>
      </c>
      <c r="D13" s="685"/>
      <c r="E13" s="685"/>
      <c r="F13" s="686">
        <v>17187.599999999999</v>
      </c>
      <c r="G13" s="686">
        <v>17187.599999999999</v>
      </c>
      <c r="H13" s="688">
        <v>17.2</v>
      </c>
      <c r="I13" s="501" t="s">
        <v>218</v>
      </c>
    </row>
    <row r="14" spans="1:9" ht="28.9" customHeight="1" x14ac:dyDescent="0.25">
      <c r="A14" s="503"/>
      <c r="B14" s="672"/>
      <c r="C14" s="109" t="s">
        <v>219</v>
      </c>
      <c r="D14" s="107">
        <v>1</v>
      </c>
      <c r="E14" s="189" t="s">
        <v>16</v>
      </c>
      <c r="F14" s="687"/>
      <c r="G14" s="687"/>
      <c r="H14" s="689"/>
      <c r="I14" s="501"/>
    </row>
    <row r="15" spans="1:9" x14ac:dyDescent="0.25">
      <c r="A15" s="498" t="s">
        <v>823</v>
      </c>
      <c r="B15" s="651" t="s">
        <v>949</v>
      </c>
      <c r="C15" s="684" t="s">
        <v>215</v>
      </c>
      <c r="D15" s="685"/>
      <c r="E15" s="685"/>
      <c r="F15" s="686">
        <v>51553.2</v>
      </c>
      <c r="G15" s="686">
        <v>51553.2</v>
      </c>
      <c r="H15" s="688">
        <v>51.6</v>
      </c>
      <c r="I15" s="682" t="s">
        <v>218</v>
      </c>
    </row>
    <row r="16" spans="1:9" x14ac:dyDescent="0.25">
      <c r="A16" s="500"/>
      <c r="B16" s="671"/>
      <c r="C16" s="108" t="s">
        <v>217</v>
      </c>
      <c r="D16" s="4">
        <v>3</v>
      </c>
      <c r="E16" s="189" t="s">
        <v>16</v>
      </c>
      <c r="F16" s="687"/>
      <c r="G16" s="687"/>
      <c r="H16" s="689"/>
      <c r="I16" s="683"/>
    </row>
    <row r="17" spans="1:9" x14ac:dyDescent="0.25">
      <c r="A17" s="503" t="s">
        <v>858</v>
      </c>
      <c r="B17" s="672" t="s">
        <v>950</v>
      </c>
      <c r="C17" s="697" t="s">
        <v>215</v>
      </c>
      <c r="D17" s="697"/>
      <c r="E17" s="697"/>
      <c r="F17" s="686">
        <v>51553.2</v>
      </c>
      <c r="G17" s="686">
        <v>51553.2</v>
      </c>
      <c r="H17" s="688">
        <v>51.6</v>
      </c>
      <c r="I17" s="501" t="s">
        <v>218</v>
      </c>
    </row>
    <row r="18" spans="1:9" ht="31.15" customHeight="1" x14ac:dyDescent="0.25">
      <c r="A18" s="503"/>
      <c r="B18" s="672"/>
      <c r="C18" s="170" t="s">
        <v>217</v>
      </c>
      <c r="D18" s="171">
        <v>3</v>
      </c>
      <c r="E18" s="189" t="s">
        <v>16</v>
      </c>
      <c r="F18" s="687"/>
      <c r="G18" s="687"/>
      <c r="H18" s="689"/>
      <c r="I18" s="501"/>
    </row>
    <row r="19" spans="1:9" x14ac:dyDescent="0.25">
      <c r="A19" s="498" t="s">
        <v>859</v>
      </c>
      <c r="B19" s="651" t="s">
        <v>951</v>
      </c>
      <c r="C19" s="684" t="s">
        <v>215</v>
      </c>
      <c r="D19" s="685"/>
      <c r="E19" s="685"/>
      <c r="F19" s="686">
        <v>17187.599999999999</v>
      </c>
      <c r="G19" s="686">
        <v>17187.599999999999</v>
      </c>
      <c r="H19" s="688">
        <v>17.2</v>
      </c>
      <c r="I19" s="682" t="s">
        <v>218</v>
      </c>
    </row>
    <row r="20" spans="1:9" ht="29.45" customHeight="1" x14ac:dyDescent="0.25">
      <c r="A20" s="500"/>
      <c r="B20" s="671"/>
      <c r="C20" s="108" t="s">
        <v>217</v>
      </c>
      <c r="D20" s="4">
        <v>1</v>
      </c>
      <c r="E20" s="189" t="s">
        <v>16</v>
      </c>
      <c r="F20" s="687"/>
      <c r="G20" s="687"/>
      <c r="H20" s="689"/>
      <c r="I20" s="683"/>
    </row>
    <row r="21" spans="1:9" x14ac:dyDescent="0.25">
      <c r="A21" s="503" t="s">
        <v>860</v>
      </c>
      <c r="B21" s="672" t="s">
        <v>952</v>
      </c>
      <c r="C21" s="684" t="s">
        <v>215</v>
      </c>
      <c r="D21" s="685"/>
      <c r="E21" s="685"/>
      <c r="F21" s="686">
        <v>17187.599999999999</v>
      </c>
      <c r="G21" s="686">
        <v>17187.599999999999</v>
      </c>
      <c r="H21" s="688">
        <v>17.2</v>
      </c>
      <c r="I21" s="501" t="s">
        <v>218</v>
      </c>
    </row>
    <row r="22" spans="1:9" ht="36" customHeight="1" x14ac:dyDescent="0.25">
      <c r="A22" s="503"/>
      <c r="B22" s="672"/>
      <c r="C22" s="111" t="s">
        <v>217</v>
      </c>
      <c r="D22" s="11">
        <v>1</v>
      </c>
      <c r="E22" s="189" t="s">
        <v>16</v>
      </c>
      <c r="F22" s="687"/>
      <c r="G22" s="687"/>
      <c r="H22" s="689"/>
      <c r="I22" s="501"/>
    </row>
    <row r="23" spans="1:9" x14ac:dyDescent="0.25">
      <c r="A23" s="690" t="s">
        <v>313</v>
      </c>
      <c r="B23" s="690"/>
      <c r="C23" s="690"/>
      <c r="D23" s="250">
        <f>D22+D20+D18+D16+D14+D12+D10</f>
        <v>13</v>
      </c>
      <c r="E23" s="107"/>
      <c r="F23" s="219">
        <f>SUM(F9:F22)</f>
        <v>222312</v>
      </c>
      <c r="G23" s="219">
        <f>SUM(G9:G22)</f>
        <v>222312</v>
      </c>
      <c r="H23" s="219">
        <f>SUM(H9:H22)</f>
        <v>222.39999999999998</v>
      </c>
      <c r="I23" s="112"/>
    </row>
    <row r="24" spans="1:9" ht="45" customHeight="1" x14ac:dyDescent="0.25">
      <c r="A24" s="629" t="s">
        <v>861</v>
      </c>
      <c r="B24" s="629"/>
      <c r="C24" s="629"/>
      <c r="D24" s="629"/>
      <c r="E24" s="629"/>
      <c r="F24" s="629"/>
      <c r="G24" s="629"/>
      <c r="H24" s="629"/>
      <c r="I24" s="629"/>
    </row>
    <row r="25" spans="1:9" ht="14.45" customHeight="1" x14ac:dyDescent="0.25">
      <c r="A25" s="503" t="s">
        <v>862</v>
      </c>
      <c r="B25" s="503"/>
      <c r="C25" s="503"/>
      <c r="D25" s="503"/>
      <c r="E25" s="503"/>
      <c r="F25" s="503"/>
      <c r="G25" s="503"/>
      <c r="H25" s="503"/>
      <c r="I25" s="503"/>
    </row>
    <row r="26" spans="1:9" ht="22.15" customHeight="1" x14ac:dyDescent="0.25">
      <c r="A26" s="251"/>
      <c r="B26" s="642" t="s">
        <v>954</v>
      </c>
      <c r="C26" s="503" t="s">
        <v>863</v>
      </c>
      <c r="D26" s="503"/>
      <c r="E26" s="503"/>
      <c r="F26" s="503"/>
      <c r="G26" s="503"/>
      <c r="H26" s="503"/>
      <c r="I26" s="503"/>
    </row>
    <row r="27" spans="1:9" x14ac:dyDescent="0.25">
      <c r="A27" s="251"/>
      <c r="B27" s="643"/>
      <c r="C27" s="662" t="s">
        <v>864</v>
      </c>
      <c r="D27" s="663"/>
      <c r="E27" s="663"/>
      <c r="F27" s="663"/>
      <c r="G27" s="663"/>
      <c r="H27" s="663"/>
      <c r="I27" s="664"/>
    </row>
    <row r="28" spans="1:9" ht="78" customHeight="1" x14ac:dyDescent="0.25">
      <c r="A28" s="26" t="s">
        <v>865</v>
      </c>
      <c r="B28" s="643"/>
      <c r="C28" s="13" t="s">
        <v>205</v>
      </c>
      <c r="D28" s="86"/>
      <c r="E28" s="13"/>
      <c r="F28" s="13"/>
      <c r="G28" s="13"/>
      <c r="H28" s="209"/>
      <c r="I28" s="507" t="s">
        <v>651</v>
      </c>
    </row>
    <row r="29" spans="1:9" ht="53.45" customHeight="1" x14ac:dyDescent="0.25">
      <c r="B29" s="643"/>
      <c r="C29" s="23" t="s">
        <v>206</v>
      </c>
      <c r="D29" s="126">
        <v>830.5</v>
      </c>
      <c r="E29" s="24" t="s">
        <v>28</v>
      </c>
      <c r="F29" s="24">
        <v>152.71</v>
      </c>
      <c r="G29" s="1">
        <f>D29*F29*1.2</f>
        <v>152190.78600000002</v>
      </c>
      <c r="H29" s="208">
        <v>152.19999999999999</v>
      </c>
      <c r="I29" s="530"/>
    </row>
    <row r="30" spans="1:9" ht="54" customHeight="1" x14ac:dyDescent="0.25">
      <c r="A30" s="26"/>
      <c r="B30" s="643"/>
      <c r="C30" s="23" t="s">
        <v>208</v>
      </c>
      <c r="D30" s="126">
        <v>22.303999999999998</v>
      </c>
      <c r="E30" s="24" t="s">
        <v>28</v>
      </c>
      <c r="F30" s="24">
        <v>23.48</v>
      </c>
      <c r="G30" s="1">
        <f>D30*F30*1.2</f>
        <v>628.43750399999988</v>
      </c>
      <c r="H30" s="208">
        <v>0.6</v>
      </c>
      <c r="I30" s="530"/>
    </row>
    <row r="31" spans="1:9" ht="102.6" customHeight="1" x14ac:dyDescent="0.25">
      <c r="A31" s="26" t="s">
        <v>866</v>
      </c>
      <c r="B31" s="643"/>
      <c r="C31" s="23" t="s">
        <v>209</v>
      </c>
      <c r="D31" s="126">
        <f>2385/6</f>
        <v>397.5</v>
      </c>
      <c r="E31" s="24" t="s">
        <v>28</v>
      </c>
      <c r="F31" s="24">
        <v>79.28</v>
      </c>
      <c r="G31" s="1">
        <f>D31*F31*1.2</f>
        <v>37816.559999999998</v>
      </c>
      <c r="H31" s="208">
        <v>37.799999999999997</v>
      </c>
      <c r="I31" s="530"/>
    </row>
    <row r="32" spans="1:9" ht="95.45" customHeight="1" x14ac:dyDescent="0.25">
      <c r="A32" s="26" t="s">
        <v>869</v>
      </c>
      <c r="B32" s="643"/>
      <c r="C32" s="23" t="s">
        <v>210</v>
      </c>
      <c r="D32" s="126">
        <f>4450.8</f>
        <v>4450.8</v>
      </c>
      <c r="E32" s="24" t="s">
        <v>28</v>
      </c>
      <c r="F32" s="24">
        <v>0.89</v>
      </c>
      <c r="G32" s="1">
        <f>D32*F32*1.2</f>
        <v>4753.4544000000005</v>
      </c>
      <c r="H32" s="208">
        <v>4.8</v>
      </c>
      <c r="I32" s="530"/>
    </row>
    <row r="33" spans="1:9" ht="65.45" customHeight="1" x14ac:dyDescent="0.25">
      <c r="A33" s="199"/>
      <c r="B33" s="643"/>
      <c r="C33" s="563" t="s">
        <v>867</v>
      </c>
      <c r="D33" s="563"/>
      <c r="E33" s="563"/>
      <c r="F33" s="563"/>
      <c r="G33" s="1">
        <f>SUM(G29:G32)</f>
        <v>195389.23790400001</v>
      </c>
      <c r="H33" s="208">
        <f>SUM(H29:H32)</f>
        <v>195.39999999999998</v>
      </c>
      <c r="I33" s="19"/>
    </row>
    <row r="34" spans="1:9" ht="46.15" customHeight="1" x14ac:dyDescent="0.25">
      <c r="A34" s="252"/>
      <c r="B34" s="643"/>
      <c r="C34" s="662" t="s">
        <v>868</v>
      </c>
      <c r="D34" s="663"/>
      <c r="E34" s="663"/>
      <c r="F34" s="663"/>
      <c r="G34" s="663"/>
      <c r="H34" s="663"/>
      <c r="I34" s="664"/>
    </row>
    <row r="35" spans="1:9" ht="67.900000000000006" customHeight="1" x14ac:dyDescent="0.25">
      <c r="A35" s="253" t="s">
        <v>870</v>
      </c>
      <c r="B35" s="643"/>
      <c r="C35" s="13" t="s">
        <v>205</v>
      </c>
      <c r="D35" s="13"/>
      <c r="E35" s="13"/>
      <c r="F35" s="13"/>
      <c r="G35" s="13"/>
      <c r="H35" s="209"/>
      <c r="I35" s="507" t="s">
        <v>657</v>
      </c>
    </row>
    <row r="36" spans="1:9" ht="54.6" customHeight="1" x14ac:dyDescent="0.25">
      <c r="A36" s="26"/>
      <c r="B36" s="643"/>
      <c r="C36" s="23" t="s">
        <v>206</v>
      </c>
      <c r="D36" s="114">
        <f>(4983/6)*5</f>
        <v>4152.5</v>
      </c>
      <c r="E36" s="24" t="s">
        <v>28</v>
      </c>
      <c r="F36" s="24">
        <v>152.71</v>
      </c>
      <c r="G36" s="1">
        <f>D36*F36*1.2*0.890000010017454</f>
        <v>677249.00532282097</v>
      </c>
      <c r="H36" s="208">
        <v>677.3</v>
      </c>
      <c r="I36" s="507"/>
    </row>
    <row r="37" spans="1:9" ht="36.6" customHeight="1" x14ac:dyDescent="0.25">
      <c r="A37" s="26"/>
      <c r="B37" s="643"/>
      <c r="C37" s="23" t="s">
        <v>208</v>
      </c>
      <c r="D37" s="114">
        <f>(134/6)*5</f>
        <v>111.66666666666666</v>
      </c>
      <c r="E37" s="24" t="s">
        <v>28</v>
      </c>
      <c r="F37" s="24">
        <v>23.48</v>
      </c>
      <c r="G37" s="1">
        <f>D37*F37*1.2*0.890000010017454</f>
        <v>2800.224831518115</v>
      </c>
      <c r="H37" s="208">
        <v>2.8</v>
      </c>
      <c r="I37" s="507"/>
    </row>
    <row r="38" spans="1:9" ht="45.6" customHeight="1" x14ac:dyDescent="0.25">
      <c r="A38" s="26" t="s">
        <v>871</v>
      </c>
      <c r="B38" s="643"/>
      <c r="C38" s="23" t="s">
        <v>209</v>
      </c>
      <c r="D38" s="114">
        <f>(2385/6)*5</f>
        <v>1987.5</v>
      </c>
      <c r="E38" s="24" t="s">
        <v>28</v>
      </c>
      <c r="F38" s="24">
        <v>79.28</v>
      </c>
      <c r="G38" s="1">
        <f>D38*F38*1.2*0.890000010017454</f>
        <v>168283.69389412823</v>
      </c>
      <c r="H38" s="208">
        <v>168.3</v>
      </c>
      <c r="I38" s="507"/>
    </row>
    <row r="39" spans="1:9" ht="97.9" customHeight="1" x14ac:dyDescent="0.25">
      <c r="A39" s="26" t="s">
        <v>875</v>
      </c>
      <c r="B39" s="643"/>
      <c r="C39" s="23" t="s">
        <v>210</v>
      </c>
      <c r="D39" s="114">
        <f>(26705/6)*5</f>
        <v>22254.166666666664</v>
      </c>
      <c r="E39" s="24" t="s">
        <v>28</v>
      </c>
      <c r="F39" s="24">
        <v>0.89</v>
      </c>
      <c r="G39" s="1">
        <f>D39*F39*1.2*0.890000010017454</f>
        <v>21153.030738089336</v>
      </c>
      <c r="H39" s="208">
        <v>21.2</v>
      </c>
      <c r="I39" s="507"/>
    </row>
    <row r="40" spans="1:9" ht="31.15" customHeight="1" x14ac:dyDescent="0.25">
      <c r="A40" s="127"/>
      <c r="B40" s="643"/>
      <c r="C40" s="563" t="s">
        <v>873</v>
      </c>
      <c r="D40" s="563"/>
      <c r="E40" s="563"/>
      <c r="F40" s="563"/>
      <c r="G40" s="1">
        <f>SUM(G36:G39)</f>
        <v>869485.95478655666</v>
      </c>
      <c r="H40" s="208">
        <v>869.5</v>
      </c>
      <c r="I40" s="24"/>
    </row>
    <row r="41" spans="1:9" ht="63" customHeight="1" x14ac:dyDescent="0.25">
      <c r="A41" s="127"/>
      <c r="B41" s="643"/>
      <c r="C41" s="563" t="s">
        <v>874</v>
      </c>
      <c r="D41" s="563"/>
      <c r="E41" s="563"/>
      <c r="F41" s="563"/>
      <c r="G41" s="1">
        <f>G40+G33</f>
        <v>1064875.1926905566</v>
      </c>
      <c r="H41" s="126">
        <f>H40+H33</f>
        <v>1064.9000000000001</v>
      </c>
      <c r="I41" s="24"/>
    </row>
    <row r="42" spans="1:9" ht="46.15" customHeight="1" x14ac:dyDescent="0.25">
      <c r="A42" s="127"/>
      <c r="B42" s="643"/>
      <c r="C42" s="503" t="s">
        <v>876</v>
      </c>
      <c r="D42" s="503"/>
      <c r="E42" s="503"/>
      <c r="F42" s="503"/>
      <c r="G42" s="503"/>
      <c r="H42" s="503"/>
      <c r="I42" s="503"/>
    </row>
    <row r="43" spans="1:9" ht="92.45" customHeight="1" x14ac:dyDescent="0.25">
      <c r="A43" s="26" t="s">
        <v>877</v>
      </c>
      <c r="B43" s="643"/>
      <c r="C43" s="13" t="s">
        <v>205</v>
      </c>
      <c r="D43" s="13"/>
      <c r="E43" s="13"/>
      <c r="F43" s="13"/>
      <c r="G43" s="13"/>
      <c r="H43" s="209"/>
      <c r="I43" s="507" t="s">
        <v>657</v>
      </c>
    </row>
    <row r="44" spans="1:9" ht="66.599999999999994" customHeight="1" x14ac:dyDescent="0.25">
      <c r="A44" s="26"/>
      <c r="B44" s="643"/>
      <c r="C44" s="23" t="s">
        <v>206</v>
      </c>
      <c r="D44" s="24">
        <v>4983</v>
      </c>
      <c r="E44" s="24" t="s">
        <v>28</v>
      </c>
      <c r="F44" s="1">
        <v>41.19</v>
      </c>
      <c r="G44" s="1">
        <f>D44*F44*1.2*0.890000010017454</f>
        <v>219206.75682729614</v>
      </c>
      <c r="H44" s="208">
        <v>219.2</v>
      </c>
      <c r="I44" s="507"/>
    </row>
    <row r="45" spans="1:9" ht="90.6" customHeight="1" x14ac:dyDescent="0.25">
      <c r="A45" s="26"/>
      <c r="B45" s="643"/>
      <c r="C45" s="23" t="s">
        <v>208</v>
      </c>
      <c r="D45" s="24">
        <v>134</v>
      </c>
      <c r="E45" s="24" t="s">
        <v>28</v>
      </c>
      <c r="F45" s="1">
        <v>15.47</v>
      </c>
      <c r="G45" s="1">
        <f>D45*F45*1.2*0.890000010017454+0.01</f>
        <v>2213.9526649191785</v>
      </c>
      <c r="H45" s="208">
        <v>2.2000000000000002</v>
      </c>
      <c r="I45" s="507"/>
    </row>
    <row r="46" spans="1:9" ht="108" customHeight="1" x14ac:dyDescent="0.25">
      <c r="A46" s="26" t="s">
        <v>878</v>
      </c>
      <c r="B46" s="643"/>
      <c r="C46" s="23" t="s">
        <v>209</v>
      </c>
      <c r="D46" s="24">
        <v>2385</v>
      </c>
      <c r="E46" s="24" t="s">
        <v>28</v>
      </c>
      <c r="F46" s="1">
        <v>23.86</v>
      </c>
      <c r="G46" s="1">
        <f>D46*F46*1.2*0.890000010017454</f>
        <v>60775.715484065076</v>
      </c>
      <c r="H46" s="208">
        <v>60.8</v>
      </c>
      <c r="I46" s="507"/>
    </row>
    <row r="47" spans="1:9" ht="409.6" customHeight="1" x14ac:dyDescent="0.25">
      <c r="A47" s="26" t="s">
        <v>879</v>
      </c>
      <c r="B47" s="644"/>
      <c r="C47" s="23" t="s">
        <v>210</v>
      </c>
      <c r="D47" s="24">
        <v>26705</v>
      </c>
      <c r="E47" s="24" t="s">
        <v>28</v>
      </c>
      <c r="F47" s="1">
        <v>15.57</v>
      </c>
      <c r="G47" s="1">
        <f>D47*F47*1.2*0.890000010017454</f>
        <v>444071.04079827102</v>
      </c>
      <c r="H47" s="208">
        <v>444.1</v>
      </c>
      <c r="I47" s="507"/>
    </row>
    <row r="48" spans="1:9" ht="14.45" customHeight="1" x14ac:dyDescent="0.25">
      <c r="A48" s="563" t="s">
        <v>872</v>
      </c>
      <c r="B48" s="563"/>
      <c r="C48" s="563"/>
      <c r="D48" s="563"/>
      <c r="E48" s="563"/>
      <c r="F48" s="563"/>
      <c r="G48" s="1">
        <f>SUM(G44:G47)</f>
        <v>726267.46577455138</v>
      </c>
      <c r="H48" s="208">
        <f>SUM(H44:H47)</f>
        <v>726.3</v>
      </c>
      <c r="I48" s="24"/>
    </row>
    <row r="49" spans="1:9" ht="14.45" customHeight="1" x14ac:dyDescent="0.25">
      <c r="A49" s="563" t="s">
        <v>845</v>
      </c>
      <c r="B49" s="563"/>
      <c r="C49" s="563"/>
      <c r="D49" s="563"/>
      <c r="E49" s="563"/>
      <c r="F49" s="563"/>
      <c r="G49" s="1">
        <f>G48+G41</f>
        <v>1791142.6584651079</v>
      </c>
      <c r="H49" s="126">
        <f>H48+H41</f>
        <v>1791.2</v>
      </c>
      <c r="I49" s="1"/>
    </row>
    <row r="50" spans="1:9" ht="14.45" customHeight="1" x14ac:dyDescent="0.25">
      <c r="A50" s="503" t="s">
        <v>880</v>
      </c>
      <c r="B50" s="503"/>
      <c r="C50" s="503"/>
      <c r="D50" s="503"/>
      <c r="E50" s="503"/>
      <c r="F50" s="503"/>
      <c r="G50" s="503"/>
      <c r="H50" s="503"/>
      <c r="I50" s="503"/>
    </row>
    <row r="51" spans="1:9" ht="14.45" customHeight="1" x14ac:dyDescent="0.25">
      <c r="A51" s="694" t="s">
        <v>851</v>
      </c>
      <c r="B51" s="642" t="s">
        <v>954</v>
      </c>
      <c r="C51" s="507" t="s">
        <v>106</v>
      </c>
      <c r="D51" s="507"/>
      <c r="E51" s="507"/>
      <c r="F51" s="507"/>
      <c r="G51" s="673">
        <v>327074.57</v>
      </c>
      <c r="H51" s="676">
        <v>327.10000000000002</v>
      </c>
      <c r="I51" s="531"/>
    </row>
    <row r="52" spans="1:9" ht="15.75" x14ac:dyDescent="0.25">
      <c r="A52" s="695"/>
      <c r="B52" s="643"/>
      <c r="C52" s="23" t="s">
        <v>107</v>
      </c>
      <c r="D52" s="24">
        <v>29869.8</v>
      </c>
      <c r="E52" s="24" t="s">
        <v>28</v>
      </c>
      <c r="F52" s="14"/>
      <c r="G52" s="674"/>
      <c r="H52" s="677"/>
      <c r="I52" s="544"/>
    </row>
    <row r="53" spans="1:9" ht="25.5" x14ac:dyDescent="0.25">
      <c r="A53" s="695"/>
      <c r="B53" s="643"/>
      <c r="C53" s="23" t="s">
        <v>108</v>
      </c>
      <c r="D53" s="24"/>
      <c r="E53" s="24"/>
      <c r="F53" s="14"/>
      <c r="G53" s="674"/>
      <c r="H53" s="677"/>
      <c r="I53" s="544"/>
    </row>
    <row r="54" spans="1:9" x14ac:dyDescent="0.25">
      <c r="A54" s="695"/>
      <c r="B54" s="643"/>
      <c r="C54" s="23" t="s">
        <v>109</v>
      </c>
      <c r="D54" s="24"/>
      <c r="E54" s="24"/>
      <c r="F54" s="14"/>
      <c r="G54" s="674"/>
      <c r="H54" s="677"/>
      <c r="I54" s="544"/>
    </row>
    <row r="55" spans="1:9" x14ac:dyDescent="0.25">
      <c r="A55" s="695"/>
      <c r="B55" s="643"/>
      <c r="C55" s="23" t="s">
        <v>110</v>
      </c>
      <c r="D55" s="24"/>
      <c r="E55" s="24"/>
      <c r="F55" s="14"/>
      <c r="G55" s="674"/>
      <c r="H55" s="677"/>
      <c r="I55" s="544"/>
    </row>
    <row r="56" spans="1:9" x14ac:dyDescent="0.25">
      <c r="A56" s="695"/>
      <c r="B56" s="643"/>
      <c r="C56" s="23" t="s">
        <v>111</v>
      </c>
      <c r="D56" s="24"/>
      <c r="E56" s="24"/>
      <c r="F56" s="14"/>
      <c r="G56" s="674"/>
      <c r="H56" s="677"/>
      <c r="I56" s="544"/>
    </row>
    <row r="57" spans="1:9" x14ac:dyDescent="0.25">
      <c r="A57" s="695"/>
      <c r="B57" s="643"/>
      <c r="C57" s="23" t="s">
        <v>112</v>
      </c>
      <c r="D57" s="24">
        <v>588</v>
      </c>
      <c r="E57" s="24" t="s">
        <v>16</v>
      </c>
      <c r="F57" s="14"/>
      <c r="G57" s="674"/>
      <c r="H57" s="677"/>
      <c r="I57" s="544"/>
    </row>
    <row r="58" spans="1:9" x14ac:dyDescent="0.25">
      <c r="A58" s="695"/>
      <c r="B58" s="643"/>
      <c r="C58" s="15" t="s">
        <v>113</v>
      </c>
      <c r="D58" s="24">
        <v>137</v>
      </c>
      <c r="E58" s="24" t="s">
        <v>16</v>
      </c>
      <c r="F58" s="14"/>
      <c r="G58" s="674"/>
      <c r="H58" s="677"/>
      <c r="I58" s="544"/>
    </row>
    <row r="59" spans="1:9" x14ac:dyDescent="0.25">
      <c r="A59" s="695"/>
      <c r="B59" s="643"/>
      <c r="C59" s="15" t="s">
        <v>114</v>
      </c>
      <c r="D59" s="24">
        <v>451</v>
      </c>
      <c r="E59" s="24" t="s">
        <v>16</v>
      </c>
      <c r="F59" s="14"/>
      <c r="G59" s="674"/>
      <c r="H59" s="677"/>
      <c r="I59" s="544"/>
    </row>
    <row r="60" spans="1:9" x14ac:dyDescent="0.25">
      <c r="A60" s="695"/>
      <c r="B60" s="643"/>
      <c r="C60" s="23" t="s">
        <v>115</v>
      </c>
      <c r="D60" s="24"/>
      <c r="E60" s="24"/>
      <c r="F60" s="14"/>
      <c r="G60" s="674"/>
      <c r="H60" s="677"/>
      <c r="I60" s="544"/>
    </row>
    <row r="61" spans="1:9" x14ac:dyDescent="0.25">
      <c r="A61" s="695"/>
      <c r="B61" s="643"/>
      <c r="C61" s="23" t="s">
        <v>116</v>
      </c>
      <c r="D61" s="24"/>
      <c r="E61" s="24"/>
      <c r="F61" s="14"/>
      <c r="G61" s="674"/>
      <c r="H61" s="677"/>
      <c r="I61" s="544"/>
    </row>
    <row r="62" spans="1:9" x14ac:dyDescent="0.25">
      <c r="A62" s="695"/>
      <c r="B62" s="643"/>
      <c r="C62" s="23" t="s">
        <v>117</v>
      </c>
      <c r="D62" s="24"/>
      <c r="E62" s="24"/>
      <c r="F62" s="14"/>
      <c r="G62" s="674"/>
      <c r="H62" s="677"/>
      <c r="I62" s="544"/>
    </row>
    <row r="63" spans="1:9" ht="25.5" x14ac:dyDescent="0.25">
      <c r="A63" s="695"/>
      <c r="B63" s="643"/>
      <c r="C63" s="23" t="s">
        <v>118</v>
      </c>
      <c r="D63" s="24"/>
      <c r="E63" s="24"/>
      <c r="F63" s="14"/>
      <c r="G63" s="674"/>
      <c r="H63" s="677"/>
      <c r="I63" s="544"/>
    </row>
    <row r="64" spans="1:9" x14ac:dyDescent="0.25">
      <c r="A64" s="695"/>
      <c r="B64" s="643"/>
      <c r="C64" s="23" t="s">
        <v>119</v>
      </c>
      <c r="D64" s="24"/>
      <c r="E64" s="24"/>
      <c r="F64" s="14"/>
      <c r="G64" s="674"/>
      <c r="H64" s="677"/>
      <c r="I64" s="544"/>
    </row>
    <row r="65" spans="1:9" x14ac:dyDescent="0.25">
      <c r="A65" s="695"/>
      <c r="B65" s="643"/>
      <c r="C65" s="23" t="s">
        <v>120</v>
      </c>
      <c r="D65" s="24">
        <v>71</v>
      </c>
      <c r="E65" s="24" t="s">
        <v>16</v>
      </c>
      <c r="F65" s="14"/>
      <c r="G65" s="674"/>
      <c r="H65" s="677"/>
      <c r="I65" s="544"/>
    </row>
    <row r="66" spans="1:9" x14ac:dyDescent="0.25">
      <c r="A66" s="695"/>
      <c r="B66" s="643"/>
      <c r="C66" s="23" t="s">
        <v>121</v>
      </c>
      <c r="D66" s="24">
        <v>34</v>
      </c>
      <c r="E66" s="24" t="s">
        <v>16</v>
      </c>
      <c r="F66" s="14"/>
      <c r="G66" s="674"/>
      <c r="H66" s="677"/>
      <c r="I66" s="544"/>
    </row>
    <row r="67" spans="1:9" ht="14.45" customHeight="1" x14ac:dyDescent="0.25">
      <c r="A67" s="695"/>
      <c r="B67" s="643"/>
      <c r="C67" s="23" t="s">
        <v>122</v>
      </c>
      <c r="D67" s="24"/>
      <c r="E67" s="24"/>
      <c r="F67" s="14"/>
      <c r="G67" s="674"/>
      <c r="H67" s="677"/>
      <c r="I67" s="544"/>
    </row>
    <row r="68" spans="1:9" x14ac:dyDescent="0.25">
      <c r="A68" s="695"/>
      <c r="B68" s="643"/>
      <c r="C68" s="23" t="s">
        <v>123</v>
      </c>
      <c r="D68" s="24"/>
      <c r="E68" s="24"/>
      <c r="F68" s="14"/>
      <c r="G68" s="674"/>
      <c r="H68" s="677"/>
      <c r="I68" s="544"/>
    </row>
    <row r="69" spans="1:9" x14ac:dyDescent="0.25">
      <c r="A69" s="695"/>
      <c r="B69" s="643"/>
      <c r="C69" s="23" t="s">
        <v>124</v>
      </c>
      <c r="D69" s="24">
        <v>37</v>
      </c>
      <c r="E69" s="24" t="s">
        <v>16</v>
      </c>
      <c r="F69" s="14"/>
      <c r="G69" s="674"/>
      <c r="H69" s="677"/>
      <c r="I69" s="544"/>
    </row>
    <row r="70" spans="1:9" x14ac:dyDescent="0.25">
      <c r="A70" s="695"/>
      <c r="B70" s="643"/>
      <c r="C70" s="23" t="s">
        <v>125</v>
      </c>
      <c r="D70" s="24"/>
      <c r="E70" s="24"/>
      <c r="F70" s="14"/>
      <c r="G70" s="674"/>
      <c r="H70" s="677"/>
      <c r="I70" s="544"/>
    </row>
    <row r="71" spans="1:9" x14ac:dyDescent="0.25">
      <c r="A71" s="695"/>
      <c r="B71" s="643"/>
      <c r="C71" s="23" t="s">
        <v>126</v>
      </c>
      <c r="D71" s="24"/>
      <c r="E71" s="24"/>
      <c r="F71" s="14"/>
      <c r="G71" s="674"/>
      <c r="H71" s="677"/>
      <c r="I71" s="544"/>
    </row>
    <row r="72" spans="1:9" x14ac:dyDescent="0.25">
      <c r="A72" s="695"/>
      <c r="B72" s="643"/>
      <c r="C72" s="23" t="s">
        <v>127</v>
      </c>
      <c r="D72" s="24"/>
      <c r="E72" s="24"/>
      <c r="F72" s="14"/>
      <c r="G72" s="674"/>
      <c r="H72" s="677"/>
      <c r="I72" s="544"/>
    </row>
    <row r="73" spans="1:9" x14ac:dyDescent="0.25">
      <c r="A73" s="695"/>
      <c r="B73" s="643"/>
      <c r="C73" s="23" t="s">
        <v>128</v>
      </c>
      <c r="D73" s="24"/>
      <c r="E73" s="24"/>
      <c r="F73" s="14"/>
      <c r="G73" s="674"/>
      <c r="H73" s="677"/>
      <c r="I73" s="544"/>
    </row>
    <row r="74" spans="1:9" x14ac:dyDescent="0.25">
      <c r="A74" s="695"/>
      <c r="B74" s="643"/>
      <c r="C74" s="23" t="s">
        <v>129</v>
      </c>
      <c r="D74" s="24"/>
      <c r="E74" s="24"/>
      <c r="F74" s="14"/>
      <c r="G74" s="674"/>
      <c r="H74" s="677"/>
      <c r="I74" s="544"/>
    </row>
    <row r="75" spans="1:9" x14ac:dyDescent="0.25">
      <c r="A75" s="695"/>
      <c r="B75" s="643"/>
      <c r="C75" s="23" t="s">
        <v>130</v>
      </c>
      <c r="D75" s="24"/>
      <c r="E75" s="24"/>
      <c r="F75" s="14"/>
      <c r="G75" s="674"/>
      <c r="H75" s="677"/>
      <c r="I75" s="544"/>
    </row>
    <row r="76" spans="1:9" x14ac:dyDescent="0.25">
      <c r="A76" s="695"/>
      <c r="B76" s="643"/>
      <c r="C76" s="23" t="s">
        <v>131</v>
      </c>
      <c r="D76" s="24">
        <v>467</v>
      </c>
      <c r="E76" s="24" t="s">
        <v>16</v>
      </c>
      <c r="F76" s="14"/>
      <c r="G76" s="674"/>
      <c r="H76" s="677"/>
      <c r="I76" s="544"/>
    </row>
    <row r="77" spans="1:9" x14ac:dyDescent="0.25">
      <c r="A77" s="695"/>
      <c r="B77" s="643"/>
      <c r="C77" s="23" t="s">
        <v>123</v>
      </c>
      <c r="D77" s="24"/>
      <c r="E77" s="24"/>
      <c r="F77" s="14"/>
      <c r="G77" s="674"/>
      <c r="H77" s="677"/>
      <c r="I77" s="544"/>
    </row>
    <row r="78" spans="1:9" x14ac:dyDescent="0.25">
      <c r="A78" s="695"/>
      <c r="B78" s="643"/>
      <c r="C78" s="23" t="s">
        <v>127</v>
      </c>
      <c r="D78" s="24"/>
      <c r="E78" s="24"/>
      <c r="F78" s="14"/>
      <c r="G78" s="674"/>
      <c r="H78" s="677"/>
      <c r="I78" s="544"/>
    </row>
    <row r="79" spans="1:9" x14ac:dyDescent="0.25">
      <c r="A79" s="695"/>
      <c r="B79" s="643"/>
      <c r="C79" s="23" t="s">
        <v>132</v>
      </c>
      <c r="D79" s="24"/>
      <c r="E79" s="24"/>
      <c r="F79" s="14"/>
      <c r="G79" s="674"/>
      <c r="H79" s="677"/>
      <c r="I79" s="544"/>
    </row>
    <row r="80" spans="1:9" x14ac:dyDescent="0.25">
      <c r="A80" s="695"/>
      <c r="B80" s="643"/>
      <c r="C80" s="23" t="s">
        <v>133</v>
      </c>
      <c r="D80" s="24"/>
      <c r="E80" s="24"/>
      <c r="F80" s="14"/>
      <c r="G80" s="674"/>
      <c r="H80" s="677"/>
      <c r="I80" s="544"/>
    </row>
    <row r="81" spans="1:9" x14ac:dyDescent="0.25">
      <c r="A81" s="695"/>
      <c r="B81" s="643"/>
      <c r="C81" s="23" t="s">
        <v>130</v>
      </c>
      <c r="D81" s="24"/>
      <c r="E81" s="24"/>
      <c r="F81" s="14"/>
      <c r="G81" s="674"/>
      <c r="H81" s="677"/>
      <c r="I81" s="544"/>
    </row>
    <row r="82" spans="1:9" ht="25.5" x14ac:dyDescent="0.25">
      <c r="A82" s="695"/>
      <c r="B82" s="643"/>
      <c r="C82" s="23" t="s">
        <v>134</v>
      </c>
      <c r="D82" s="24">
        <v>5455</v>
      </c>
      <c r="E82" s="24" t="s">
        <v>16</v>
      </c>
      <c r="F82" s="14"/>
      <c r="G82" s="674"/>
      <c r="H82" s="677"/>
      <c r="I82" s="544"/>
    </row>
    <row r="83" spans="1:9" x14ac:dyDescent="0.25">
      <c r="A83" s="695"/>
      <c r="B83" s="643"/>
      <c r="C83" s="15" t="s">
        <v>113</v>
      </c>
      <c r="D83" s="24">
        <v>1217</v>
      </c>
      <c r="E83" s="24" t="s">
        <v>16</v>
      </c>
      <c r="F83" s="14"/>
      <c r="G83" s="674"/>
      <c r="H83" s="677"/>
      <c r="I83" s="544"/>
    </row>
    <row r="84" spans="1:9" x14ac:dyDescent="0.25">
      <c r="A84" s="695"/>
      <c r="B84" s="643"/>
      <c r="C84" s="15" t="s">
        <v>114</v>
      </c>
      <c r="D84" s="24">
        <v>4218</v>
      </c>
      <c r="E84" s="24" t="s">
        <v>16</v>
      </c>
      <c r="F84" s="14"/>
      <c r="G84" s="674"/>
      <c r="H84" s="677"/>
      <c r="I84" s="544"/>
    </row>
    <row r="85" spans="1:9" x14ac:dyDescent="0.25">
      <c r="A85" s="695"/>
      <c r="B85" s="643"/>
      <c r="C85" s="23" t="s">
        <v>123</v>
      </c>
      <c r="D85" s="24"/>
      <c r="E85" s="24"/>
      <c r="F85" s="14"/>
      <c r="G85" s="674"/>
      <c r="H85" s="677"/>
      <c r="I85" s="544"/>
    </row>
    <row r="86" spans="1:9" x14ac:dyDescent="0.25">
      <c r="A86" s="695"/>
      <c r="B86" s="643"/>
      <c r="C86" s="23" t="s">
        <v>127</v>
      </c>
      <c r="D86" s="24"/>
      <c r="E86" s="24"/>
      <c r="F86" s="14"/>
      <c r="G86" s="674"/>
      <c r="H86" s="677"/>
      <c r="I86" s="544"/>
    </row>
    <row r="87" spans="1:9" x14ac:dyDescent="0.25">
      <c r="A87" s="695"/>
      <c r="B87" s="643"/>
      <c r="C87" s="23" t="s">
        <v>132</v>
      </c>
      <c r="D87" s="24"/>
      <c r="E87" s="24"/>
      <c r="F87" s="14"/>
      <c r="G87" s="674"/>
      <c r="H87" s="677"/>
      <c r="I87" s="544"/>
    </row>
    <row r="88" spans="1:9" ht="46.15" customHeight="1" x14ac:dyDescent="0.25">
      <c r="A88" s="695"/>
      <c r="B88" s="643"/>
      <c r="C88" s="23" t="s">
        <v>135</v>
      </c>
      <c r="D88" s="24"/>
      <c r="E88" s="24"/>
      <c r="F88" s="14"/>
      <c r="G88" s="674"/>
      <c r="H88" s="677"/>
      <c r="I88" s="544"/>
    </row>
    <row r="89" spans="1:9" x14ac:dyDescent="0.25">
      <c r="A89" s="695"/>
      <c r="B89" s="643"/>
      <c r="C89" s="23" t="s">
        <v>133</v>
      </c>
      <c r="D89" s="24"/>
      <c r="E89" s="24"/>
      <c r="F89" s="14"/>
      <c r="G89" s="674"/>
      <c r="H89" s="677"/>
      <c r="I89" s="544"/>
    </row>
    <row r="90" spans="1:9" x14ac:dyDescent="0.25">
      <c r="A90" s="695"/>
      <c r="B90" s="643"/>
      <c r="C90" s="23" t="s">
        <v>130</v>
      </c>
      <c r="D90" s="24"/>
      <c r="E90" s="24"/>
      <c r="F90" s="14"/>
      <c r="G90" s="674"/>
      <c r="H90" s="677"/>
      <c r="I90" s="544"/>
    </row>
    <row r="91" spans="1:9" ht="25.5" x14ac:dyDescent="0.25">
      <c r="A91" s="695"/>
      <c r="B91" s="643"/>
      <c r="C91" s="23" t="s">
        <v>136</v>
      </c>
      <c r="D91" s="24">
        <v>33</v>
      </c>
      <c r="E91" s="24" t="s">
        <v>16</v>
      </c>
      <c r="F91" s="14"/>
      <c r="G91" s="674"/>
      <c r="H91" s="677"/>
      <c r="I91" s="544"/>
    </row>
    <row r="92" spans="1:9" x14ac:dyDescent="0.25">
      <c r="A92" s="695"/>
      <c r="B92" s="643"/>
      <c r="C92" s="15" t="s">
        <v>113</v>
      </c>
      <c r="D92" s="24">
        <v>12</v>
      </c>
      <c r="E92" s="24" t="s">
        <v>16</v>
      </c>
      <c r="F92" s="14"/>
      <c r="G92" s="674"/>
      <c r="H92" s="677"/>
      <c r="I92" s="544"/>
    </row>
    <row r="93" spans="1:9" x14ac:dyDescent="0.25">
      <c r="A93" s="695"/>
      <c r="B93" s="643"/>
      <c r="C93" s="15" t="s">
        <v>114</v>
      </c>
      <c r="D93" s="24">
        <v>21</v>
      </c>
      <c r="E93" s="24" t="s">
        <v>16</v>
      </c>
      <c r="F93" s="14"/>
      <c r="G93" s="674"/>
      <c r="H93" s="677"/>
      <c r="I93" s="544"/>
    </row>
    <row r="94" spans="1:9" x14ac:dyDescent="0.25">
      <c r="A94" s="695"/>
      <c r="B94" s="643"/>
      <c r="C94" s="23" t="s">
        <v>123</v>
      </c>
      <c r="D94" s="24"/>
      <c r="E94" s="24"/>
      <c r="F94" s="14"/>
      <c r="G94" s="674"/>
      <c r="H94" s="677"/>
      <c r="I94" s="544"/>
    </row>
    <row r="95" spans="1:9" x14ac:dyDescent="0.25">
      <c r="A95" s="695"/>
      <c r="B95" s="643"/>
      <c r="C95" s="23" t="s">
        <v>127</v>
      </c>
      <c r="D95" s="24"/>
      <c r="E95" s="24"/>
      <c r="F95" s="14"/>
      <c r="G95" s="674"/>
      <c r="H95" s="677"/>
      <c r="I95" s="544"/>
    </row>
    <row r="96" spans="1:9" x14ac:dyDescent="0.25">
      <c r="A96" s="695"/>
      <c r="B96" s="643"/>
      <c r="C96" s="23" t="s">
        <v>132</v>
      </c>
      <c r="D96" s="24"/>
      <c r="E96" s="24"/>
      <c r="F96" s="14"/>
      <c r="G96" s="674"/>
      <c r="H96" s="677"/>
      <c r="I96" s="544"/>
    </row>
    <row r="97" spans="1:9" ht="40.15" customHeight="1" x14ac:dyDescent="0.25">
      <c r="A97" s="695"/>
      <c r="B97" s="643"/>
      <c r="C97" s="23" t="s">
        <v>137</v>
      </c>
      <c r="D97" s="24"/>
      <c r="E97" s="24"/>
      <c r="F97" s="14"/>
      <c r="G97" s="674"/>
      <c r="H97" s="677"/>
      <c r="I97" s="544"/>
    </row>
    <row r="98" spans="1:9" ht="25.5" x14ac:dyDescent="0.25">
      <c r="A98" s="695"/>
      <c r="B98" s="643"/>
      <c r="C98" s="23" t="s">
        <v>118</v>
      </c>
      <c r="D98" s="24"/>
      <c r="E98" s="24"/>
      <c r="F98" s="14"/>
      <c r="G98" s="674"/>
      <c r="H98" s="677"/>
      <c r="I98" s="544"/>
    </row>
    <row r="99" spans="1:9" x14ac:dyDescent="0.25">
      <c r="A99" s="695"/>
      <c r="B99" s="643"/>
      <c r="C99" s="23" t="s">
        <v>133</v>
      </c>
      <c r="D99" s="24"/>
      <c r="E99" s="24"/>
      <c r="F99" s="14"/>
      <c r="G99" s="674"/>
      <c r="H99" s="677"/>
      <c r="I99" s="544"/>
    </row>
    <row r="100" spans="1:9" x14ac:dyDescent="0.25">
      <c r="A100" s="695"/>
      <c r="B100" s="643"/>
      <c r="C100" s="23" t="s">
        <v>119</v>
      </c>
      <c r="D100" s="24"/>
      <c r="E100" s="24"/>
      <c r="F100" s="14"/>
      <c r="G100" s="674"/>
      <c r="H100" s="677"/>
      <c r="I100" s="544"/>
    </row>
    <row r="101" spans="1:9" ht="15.75" x14ac:dyDescent="0.25">
      <c r="A101" s="695"/>
      <c r="B101" s="643"/>
      <c r="C101" s="23" t="s">
        <v>138</v>
      </c>
      <c r="D101" s="24">
        <v>55</v>
      </c>
      <c r="E101" s="24" t="s">
        <v>28</v>
      </c>
      <c r="F101" s="14"/>
      <c r="G101" s="674"/>
      <c r="H101" s="677"/>
      <c r="I101" s="544"/>
    </row>
    <row r="102" spans="1:9" x14ac:dyDescent="0.25">
      <c r="A102" s="695"/>
      <c r="B102" s="643"/>
      <c r="C102" s="23" t="s">
        <v>139</v>
      </c>
      <c r="D102" s="24"/>
      <c r="E102" s="24"/>
      <c r="F102" s="14"/>
      <c r="G102" s="674"/>
      <c r="H102" s="677"/>
      <c r="I102" s="544"/>
    </row>
    <row r="103" spans="1:9" ht="33" customHeight="1" x14ac:dyDescent="0.25">
      <c r="A103" s="695"/>
      <c r="B103" s="643"/>
      <c r="C103" s="23" t="s">
        <v>140</v>
      </c>
      <c r="D103" s="24"/>
      <c r="E103" s="24"/>
      <c r="F103" s="14"/>
      <c r="G103" s="674"/>
      <c r="H103" s="677"/>
      <c r="I103" s="544"/>
    </row>
    <row r="104" spans="1:9" x14ac:dyDescent="0.25">
      <c r="A104" s="695"/>
      <c r="B104" s="643"/>
      <c r="C104" s="23" t="s">
        <v>141</v>
      </c>
      <c r="D104" s="24"/>
      <c r="E104" s="24"/>
      <c r="F104" s="14"/>
      <c r="G104" s="674"/>
      <c r="H104" s="677"/>
      <c r="I104" s="544"/>
    </row>
    <row r="105" spans="1:9" ht="25.5" x14ac:dyDescent="0.25">
      <c r="A105" s="695"/>
      <c r="B105" s="643"/>
      <c r="C105" s="23" t="s">
        <v>142</v>
      </c>
      <c r="D105" s="24" t="s">
        <v>144</v>
      </c>
      <c r="E105" s="24" t="s">
        <v>143</v>
      </c>
      <c r="F105" s="14"/>
      <c r="G105" s="674"/>
      <c r="H105" s="677"/>
      <c r="I105" s="544"/>
    </row>
    <row r="106" spans="1:9" x14ac:dyDescent="0.25">
      <c r="A106" s="695"/>
      <c r="B106" s="643"/>
      <c r="C106" s="15" t="s">
        <v>113</v>
      </c>
      <c r="D106" s="24">
        <v>90</v>
      </c>
      <c r="E106" s="24" t="s">
        <v>16</v>
      </c>
      <c r="F106" s="14"/>
      <c r="G106" s="674"/>
      <c r="H106" s="677"/>
      <c r="I106" s="544"/>
    </row>
    <row r="107" spans="1:9" x14ac:dyDescent="0.25">
      <c r="A107" s="695"/>
      <c r="B107" s="643"/>
      <c r="C107" s="15" t="s">
        <v>114</v>
      </c>
      <c r="D107" s="24">
        <v>460</v>
      </c>
      <c r="E107" s="24" t="s">
        <v>16</v>
      </c>
      <c r="F107" s="14"/>
      <c r="G107" s="674"/>
      <c r="H107" s="677"/>
      <c r="I107" s="544"/>
    </row>
    <row r="108" spans="1:9" x14ac:dyDescent="0.25">
      <c r="A108" s="695"/>
      <c r="B108" s="643"/>
      <c r="C108" s="23" t="s">
        <v>123</v>
      </c>
      <c r="D108" s="24"/>
      <c r="E108" s="24"/>
      <c r="F108" s="14"/>
      <c r="G108" s="674"/>
      <c r="H108" s="677"/>
      <c r="I108" s="544"/>
    </row>
    <row r="109" spans="1:9" x14ac:dyDescent="0.25">
      <c r="A109" s="695"/>
      <c r="B109" s="643"/>
      <c r="C109" s="23" t="s">
        <v>127</v>
      </c>
      <c r="D109" s="24"/>
      <c r="E109" s="24"/>
      <c r="F109" s="14"/>
      <c r="G109" s="674"/>
      <c r="H109" s="677"/>
      <c r="I109" s="544"/>
    </row>
    <row r="110" spans="1:9" x14ac:dyDescent="0.25">
      <c r="A110" s="695"/>
      <c r="B110" s="643"/>
      <c r="C110" s="23" t="s">
        <v>132</v>
      </c>
      <c r="D110" s="24"/>
      <c r="E110" s="24"/>
      <c r="F110" s="14"/>
      <c r="G110" s="674"/>
      <c r="H110" s="677"/>
      <c r="I110" s="544"/>
    </row>
    <row r="111" spans="1:9" ht="51" customHeight="1" x14ac:dyDescent="0.25">
      <c r="A111" s="695"/>
      <c r="B111" s="643"/>
      <c r="C111" s="23" t="s">
        <v>135</v>
      </c>
      <c r="D111" s="24"/>
      <c r="E111" s="24"/>
      <c r="F111" s="14"/>
      <c r="G111" s="674"/>
      <c r="H111" s="677"/>
      <c r="I111" s="544"/>
    </row>
    <row r="112" spans="1:9" x14ac:dyDescent="0.25">
      <c r="A112" s="695"/>
      <c r="B112" s="643"/>
      <c r="C112" s="23" t="s">
        <v>133</v>
      </c>
      <c r="D112" s="24"/>
      <c r="E112" s="24"/>
      <c r="F112" s="14"/>
      <c r="G112" s="674"/>
      <c r="H112" s="677"/>
      <c r="I112" s="544"/>
    </row>
    <row r="113" spans="1:9" x14ac:dyDescent="0.25">
      <c r="A113" s="695"/>
      <c r="B113" s="643"/>
      <c r="C113" s="23" t="s">
        <v>119</v>
      </c>
      <c r="D113" s="24"/>
      <c r="E113" s="24"/>
      <c r="F113" s="14"/>
      <c r="G113" s="674"/>
      <c r="H113" s="677"/>
      <c r="I113" s="544"/>
    </row>
    <row r="114" spans="1:9" ht="25.5" x14ac:dyDescent="0.25">
      <c r="A114" s="695"/>
      <c r="B114" s="643"/>
      <c r="C114" s="23" t="s">
        <v>145</v>
      </c>
      <c r="D114" s="24" t="s">
        <v>146</v>
      </c>
      <c r="E114" s="24" t="s">
        <v>143</v>
      </c>
      <c r="F114" s="14"/>
      <c r="G114" s="674"/>
      <c r="H114" s="677"/>
      <c r="I114" s="544"/>
    </row>
    <row r="115" spans="1:9" x14ac:dyDescent="0.25">
      <c r="A115" s="695"/>
      <c r="B115" s="643"/>
      <c r="C115" s="15" t="s">
        <v>114</v>
      </c>
      <c r="D115" s="24">
        <v>60</v>
      </c>
      <c r="E115" s="24" t="s">
        <v>16</v>
      </c>
      <c r="F115" s="14"/>
      <c r="G115" s="674"/>
      <c r="H115" s="677"/>
      <c r="I115" s="544"/>
    </row>
    <row r="116" spans="1:9" x14ac:dyDescent="0.25">
      <c r="A116" s="695"/>
      <c r="B116" s="643"/>
      <c r="C116" s="23" t="s">
        <v>123</v>
      </c>
      <c r="D116" s="24"/>
      <c r="E116" s="24"/>
      <c r="F116" s="14"/>
      <c r="G116" s="674"/>
      <c r="H116" s="677"/>
      <c r="I116" s="544"/>
    </row>
    <row r="117" spans="1:9" x14ac:dyDescent="0.25">
      <c r="A117" s="695"/>
      <c r="B117" s="643"/>
      <c r="C117" s="23" t="s">
        <v>127</v>
      </c>
      <c r="D117" s="24"/>
      <c r="E117" s="24"/>
      <c r="F117" s="14"/>
      <c r="G117" s="674"/>
      <c r="H117" s="677"/>
      <c r="I117" s="544"/>
    </row>
    <row r="118" spans="1:9" x14ac:dyDescent="0.25">
      <c r="A118" s="695"/>
      <c r="B118" s="643"/>
      <c r="C118" s="23" t="s">
        <v>132</v>
      </c>
      <c r="D118" s="24"/>
      <c r="E118" s="24"/>
      <c r="F118" s="14"/>
      <c r="G118" s="674"/>
      <c r="H118" s="677"/>
      <c r="I118" s="544"/>
    </row>
    <row r="119" spans="1:9" ht="56.45" customHeight="1" x14ac:dyDescent="0.25">
      <c r="A119" s="695"/>
      <c r="B119" s="643"/>
      <c r="C119" s="23" t="s">
        <v>135</v>
      </c>
      <c r="D119" s="24"/>
      <c r="E119" s="24"/>
      <c r="F119" s="14"/>
      <c r="G119" s="674"/>
      <c r="H119" s="677"/>
      <c r="I119" s="544"/>
    </row>
    <row r="120" spans="1:9" x14ac:dyDescent="0.25">
      <c r="A120" s="695"/>
      <c r="B120" s="643"/>
      <c r="C120" s="23" t="s">
        <v>133</v>
      </c>
      <c r="D120" s="24"/>
      <c r="E120" s="24"/>
      <c r="F120" s="14"/>
      <c r="G120" s="674"/>
      <c r="H120" s="677"/>
      <c r="I120" s="544"/>
    </row>
    <row r="121" spans="1:9" x14ac:dyDescent="0.25">
      <c r="A121" s="696"/>
      <c r="B121" s="643"/>
      <c r="C121" s="23" t="s">
        <v>119</v>
      </c>
      <c r="D121" s="24"/>
      <c r="E121" s="24"/>
      <c r="F121" s="14"/>
      <c r="G121" s="675"/>
      <c r="H121" s="678"/>
      <c r="I121" s="532"/>
    </row>
    <row r="122" spans="1:9" x14ac:dyDescent="0.25">
      <c r="A122" s="694" t="s">
        <v>852</v>
      </c>
      <c r="B122" s="643"/>
      <c r="C122" s="507" t="s">
        <v>147</v>
      </c>
      <c r="D122" s="507"/>
      <c r="E122" s="507"/>
      <c r="F122" s="507"/>
      <c r="G122" s="673">
        <v>480256.22</v>
      </c>
      <c r="H122" s="676">
        <v>480.3</v>
      </c>
      <c r="I122" s="691"/>
    </row>
    <row r="123" spans="1:9" ht="15.75" x14ac:dyDescent="0.25">
      <c r="A123" s="695"/>
      <c r="B123" s="643"/>
      <c r="C123" s="23" t="s">
        <v>107</v>
      </c>
      <c r="D123" s="24">
        <v>29869.8</v>
      </c>
      <c r="E123" s="24" t="s">
        <v>28</v>
      </c>
      <c r="F123" s="14"/>
      <c r="G123" s="674"/>
      <c r="H123" s="677"/>
      <c r="I123" s="692"/>
    </row>
    <row r="124" spans="1:9" x14ac:dyDescent="0.25">
      <c r="A124" s="695"/>
      <c r="B124" s="643"/>
      <c r="C124" s="23" t="s">
        <v>109</v>
      </c>
      <c r="D124" s="24"/>
      <c r="E124" s="24"/>
      <c r="F124" s="14"/>
      <c r="G124" s="674"/>
      <c r="H124" s="677"/>
      <c r="I124" s="692"/>
    </row>
    <row r="125" spans="1:9" x14ac:dyDescent="0.25">
      <c r="A125" s="695"/>
      <c r="B125" s="643"/>
      <c r="C125" s="23" t="s">
        <v>111</v>
      </c>
      <c r="D125" s="24"/>
      <c r="E125" s="24"/>
      <c r="F125" s="14"/>
      <c r="G125" s="674"/>
      <c r="H125" s="677"/>
      <c r="I125" s="692"/>
    </row>
    <row r="126" spans="1:9" x14ac:dyDescent="0.25">
      <c r="A126" s="695"/>
      <c r="B126" s="643"/>
      <c r="C126" s="23" t="s">
        <v>112</v>
      </c>
      <c r="D126" s="24">
        <v>588</v>
      </c>
      <c r="E126" s="24" t="s">
        <v>16</v>
      </c>
      <c r="F126" s="14"/>
      <c r="G126" s="674"/>
      <c r="H126" s="677"/>
      <c r="I126" s="692"/>
    </row>
    <row r="127" spans="1:9" x14ac:dyDescent="0.25">
      <c r="A127" s="695"/>
      <c r="B127" s="643"/>
      <c r="C127" s="15" t="s">
        <v>113</v>
      </c>
      <c r="D127" s="24">
        <v>137</v>
      </c>
      <c r="E127" s="24" t="s">
        <v>16</v>
      </c>
      <c r="F127" s="14"/>
      <c r="G127" s="674"/>
      <c r="H127" s="677"/>
      <c r="I127" s="692"/>
    </row>
    <row r="128" spans="1:9" x14ac:dyDescent="0.25">
      <c r="A128" s="695"/>
      <c r="B128" s="643"/>
      <c r="C128" s="15" t="s">
        <v>114</v>
      </c>
      <c r="D128" s="24">
        <v>451</v>
      </c>
      <c r="E128" s="24" t="s">
        <v>16</v>
      </c>
      <c r="F128" s="14"/>
      <c r="G128" s="674"/>
      <c r="H128" s="677"/>
      <c r="I128" s="692"/>
    </row>
    <row r="129" spans="1:9" x14ac:dyDescent="0.25">
      <c r="A129" s="695"/>
      <c r="B129" s="643"/>
      <c r="C129" s="23" t="s">
        <v>116</v>
      </c>
      <c r="D129" s="24"/>
      <c r="E129" s="24"/>
      <c r="F129" s="14"/>
      <c r="G129" s="674"/>
      <c r="H129" s="677"/>
      <c r="I129" s="692"/>
    </row>
    <row r="130" spans="1:9" x14ac:dyDescent="0.25">
      <c r="A130" s="695"/>
      <c r="B130" s="643"/>
      <c r="C130" s="23" t="s">
        <v>117</v>
      </c>
      <c r="D130" s="24"/>
      <c r="E130" s="24"/>
      <c r="F130" s="14"/>
      <c r="G130" s="674"/>
      <c r="H130" s="677"/>
      <c r="I130" s="692"/>
    </row>
    <row r="131" spans="1:9" x14ac:dyDescent="0.25">
      <c r="A131" s="695"/>
      <c r="B131" s="643"/>
      <c r="C131" s="23" t="s">
        <v>119</v>
      </c>
      <c r="D131" s="24"/>
      <c r="E131" s="24"/>
      <c r="F131" s="14"/>
      <c r="G131" s="674"/>
      <c r="H131" s="677"/>
      <c r="I131" s="692"/>
    </row>
    <row r="132" spans="1:9" x14ac:dyDescent="0.25">
      <c r="A132" s="695"/>
      <c r="B132" s="643"/>
      <c r="C132" s="23" t="s">
        <v>120</v>
      </c>
      <c r="D132" s="24">
        <v>37</v>
      </c>
      <c r="E132" s="24" t="s">
        <v>16</v>
      </c>
      <c r="F132" s="14"/>
      <c r="G132" s="674"/>
      <c r="H132" s="677"/>
      <c r="I132" s="692"/>
    </row>
    <row r="133" spans="1:9" x14ac:dyDescent="0.25">
      <c r="A133" s="695"/>
      <c r="B133" s="643"/>
      <c r="C133" s="23" t="s">
        <v>127</v>
      </c>
      <c r="D133" s="24"/>
      <c r="E133" s="24"/>
      <c r="F133" s="14"/>
      <c r="G133" s="674"/>
      <c r="H133" s="677"/>
      <c r="I133" s="692"/>
    </row>
    <row r="134" spans="1:9" x14ac:dyDescent="0.25">
      <c r="A134" s="695"/>
      <c r="B134" s="643"/>
      <c r="C134" s="23" t="s">
        <v>128</v>
      </c>
      <c r="D134" s="24"/>
      <c r="E134" s="24"/>
      <c r="F134" s="14"/>
      <c r="G134" s="674"/>
      <c r="H134" s="677"/>
      <c r="I134" s="692"/>
    </row>
    <row r="135" spans="1:9" x14ac:dyDescent="0.25">
      <c r="A135" s="695"/>
      <c r="B135" s="643"/>
      <c r="C135" s="23" t="s">
        <v>130</v>
      </c>
      <c r="D135" s="24"/>
      <c r="E135" s="24"/>
      <c r="F135" s="14"/>
      <c r="G135" s="674"/>
      <c r="H135" s="677"/>
      <c r="I135" s="692"/>
    </row>
    <row r="136" spans="1:9" x14ac:dyDescent="0.25">
      <c r="A136" s="695"/>
      <c r="B136" s="643"/>
      <c r="C136" s="23" t="s">
        <v>131</v>
      </c>
      <c r="D136" s="24">
        <v>467</v>
      </c>
      <c r="E136" s="24" t="s">
        <v>16</v>
      </c>
      <c r="F136" s="14"/>
      <c r="G136" s="674"/>
      <c r="H136" s="677"/>
      <c r="I136" s="692"/>
    </row>
    <row r="137" spans="1:9" x14ac:dyDescent="0.25">
      <c r="A137" s="695"/>
      <c r="B137" s="643"/>
      <c r="C137" s="23" t="s">
        <v>127</v>
      </c>
      <c r="D137" s="24"/>
      <c r="E137" s="24"/>
      <c r="F137" s="14"/>
      <c r="G137" s="674"/>
      <c r="H137" s="677"/>
      <c r="I137" s="692"/>
    </row>
    <row r="138" spans="1:9" x14ac:dyDescent="0.25">
      <c r="A138" s="695"/>
      <c r="B138" s="643"/>
      <c r="C138" s="23" t="s">
        <v>132</v>
      </c>
      <c r="D138" s="24"/>
      <c r="E138" s="24"/>
      <c r="F138" s="14"/>
      <c r="G138" s="674"/>
      <c r="H138" s="677"/>
      <c r="I138" s="692"/>
    </row>
    <row r="139" spans="1:9" x14ac:dyDescent="0.25">
      <c r="A139" s="695"/>
      <c r="B139" s="643"/>
      <c r="C139" s="23" t="s">
        <v>130</v>
      </c>
      <c r="D139" s="24"/>
      <c r="E139" s="24"/>
      <c r="F139" s="14"/>
      <c r="G139" s="674"/>
      <c r="H139" s="677"/>
      <c r="I139" s="692"/>
    </row>
    <row r="140" spans="1:9" ht="25.5" x14ac:dyDescent="0.25">
      <c r="A140" s="695"/>
      <c r="B140" s="643"/>
      <c r="C140" s="23" t="s">
        <v>148</v>
      </c>
      <c r="D140" s="24">
        <v>5455</v>
      </c>
      <c r="E140" s="24" t="s">
        <v>16</v>
      </c>
      <c r="F140" s="14"/>
      <c r="G140" s="674"/>
      <c r="H140" s="677"/>
      <c r="I140" s="692"/>
    </row>
    <row r="141" spans="1:9" x14ac:dyDescent="0.25">
      <c r="A141" s="695"/>
      <c r="B141" s="643"/>
      <c r="C141" s="15" t="s">
        <v>113</v>
      </c>
      <c r="D141" s="24">
        <v>1227</v>
      </c>
      <c r="E141" s="24" t="s">
        <v>16</v>
      </c>
      <c r="F141" s="14"/>
      <c r="G141" s="674"/>
      <c r="H141" s="677"/>
      <c r="I141" s="692"/>
    </row>
    <row r="142" spans="1:9" x14ac:dyDescent="0.25">
      <c r="A142" s="695"/>
      <c r="B142" s="643"/>
      <c r="C142" s="15" t="s">
        <v>114</v>
      </c>
      <c r="D142" s="24">
        <v>4218</v>
      </c>
      <c r="E142" s="24" t="s">
        <v>16</v>
      </c>
      <c r="F142" s="14"/>
      <c r="G142" s="674"/>
      <c r="H142" s="677"/>
      <c r="I142" s="692"/>
    </row>
    <row r="143" spans="1:9" x14ac:dyDescent="0.25">
      <c r="A143" s="695"/>
      <c r="B143" s="643"/>
      <c r="C143" s="23" t="s">
        <v>127</v>
      </c>
      <c r="D143" s="24"/>
      <c r="E143" s="24"/>
      <c r="F143" s="14"/>
      <c r="G143" s="674"/>
      <c r="H143" s="677"/>
      <c r="I143" s="692"/>
    </row>
    <row r="144" spans="1:9" x14ac:dyDescent="0.25">
      <c r="A144" s="695"/>
      <c r="B144" s="643"/>
      <c r="C144" s="23" t="s">
        <v>132</v>
      </c>
      <c r="D144" s="24"/>
      <c r="E144" s="24"/>
      <c r="F144" s="14"/>
      <c r="G144" s="674"/>
      <c r="H144" s="677"/>
      <c r="I144" s="692"/>
    </row>
    <row r="145" spans="1:9" x14ac:dyDescent="0.25">
      <c r="A145" s="695"/>
      <c r="B145" s="643"/>
      <c r="C145" s="23" t="s">
        <v>149</v>
      </c>
      <c r="D145" s="24"/>
      <c r="E145" s="24"/>
      <c r="F145" s="14"/>
      <c r="G145" s="674"/>
      <c r="H145" s="677"/>
      <c r="I145" s="692"/>
    </row>
    <row r="146" spans="1:9" x14ac:dyDescent="0.25">
      <c r="A146" s="695"/>
      <c r="B146" s="643"/>
      <c r="C146" s="23" t="s">
        <v>130</v>
      </c>
      <c r="D146" s="24"/>
      <c r="E146" s="24"/>
      <c r="F146" s="14"/>
      <c r="G146" s="674"/>
      <c r="H146" s="677"/>
      <c r="I146" s="692"/>
    </row>
    <row r="147" spans="1:9" ht="25.5" x14ac:dyDescent="0.25">
      <c r="A147" s="695"/>
      <c r="B147" s="643"/>
      <c r="C147" s="23" t="s">
        <v>136</v>
      </c>
      <c r="D147" s="24">
        <v>33</v>
      </c>
      <c r="E147" s="24" t="s">
        <v>16</v>
      </c>
      <c r="F147" s="14"/>
      <c r="G147" s="674"/>
      <c r="H147" s="677"/>
      <c r="I147" s="692"/>
    </row>
    <row r="148" spans="1:9" x14ac:dyDescent="0.25">
      <c r="A148" s="695"/>
      <c r="B148" s="643"/>
      <c r="C148" s="15" t="s">
        <v>113</v>
      </c>
      <c r="D148" s="24">
        <v>12</v>
      </c>
      <c r="E148" s="24" t="s">
        <v>16</v>
      </c>
      <c r="F148" s="14"/>
      <c r="G148" s="674"/>
      <c r="H148" s="677"/>
      <c r="I148" s="692"/>
    </row>
    <row r="149" spans="1:9" x14ac:dyDescent="0.25">
      <c r="A149" s="695"/>
      <c r="B149" s="643"/>
      <c r="C149" s="15" t="s">
        <v>114</v>
      </c>
      <c r="D149" s="24">
        <v>21</v>
      </c>
      <c r="E149" s="24" t="s">
        <v>16</v>
      </c>
      <c r="F149" s="14"/>
      <c r="G149" s="674"/>
      <c r="H149" s="677"/>
      <c r="I149" s="692"/>
    </row>
    <row r="150" spans="1:9" x14ac:dyDescent="0.25">
      <c r="A150" s="695"/>
      <c r="B150" s="643"/>
      <c r="C150" s="23" t="s">
        <v>127</v>
      </c>
      <c r="D150" s="24"/>
      <c r="E150" s="24"/>
      <c r="F150" s="14"/>
      <c r="G150" s="674"/>
      <c r="H150" s="677"/>
      <c r="I150" s="692"/>
    </row>
    <row r="151" spans="1:9" x14ac:dyDescent="0.25">
      <c r="A151" s="695"/>
      <c r="B151" s="643"/>
      <c r="C151" s="23" t="s">
        <v>132</v>
      </c>
      <c r="D151" s="24"/>
      <c r="E151" s="24"/>
      <c r="F151" s="14"/>
      <c r="G151" s="674"/>
      <c r="H151" s="677"/>
      <c r="I151" s="692"/>
    </row>
    <row r="152" spans="1:9" x14ac:dyDescent="0.25">
      <c r="A152" s="695"/>
      <c r="B152" s="643"/>
      <c r="C152" s="23" t="s">
        <v>119</v>
      </c>
      <c r="D152" s="24"/>
      <c r="E152" s="24"/>
      <c r="F152" s="14"/>
      <c r="G152" s="674"/>
      <c r="H152" s="677"/>
      <c r="I152" s="692"/>
    </row>
    <row r="153" spans="1:9" ht="15.75" x14ac:dyDescent="0.25">
      <c r="A153" s="695"/>
      <c r="B153" s="643"/>
      <c r="C153" s="23" t="s">
        <v>138</v>
      </c>
      <c r="D153" s="24">
        <v>177.5</v>
      </c>
      <c r="E153" s="24" t="s">
        <v>28</v>
      </c>
      <c r="F153" s="14"/>
      <c r="G153" s="674"/>
      <c r="H153" s="677"/>
      <c r="I153" s="692"/>
    </row>
    <row r="154" spans="1:9" x14ac:dyDescent="0.25">
      <c r="A154" s="695"/>
      <c r="B154" s="643"/>
      <c r="C154" s="23" t="s">
        <v>139</v>
      </c>
      <c r="D154" s="24"/>
      <c r="E154" s="24"/>
      <c r="F154" s="14"/>
      <c r="G154" s="674"/>
      <c r="H154" s="677"/>
      <c r="I154" s="692"/>
    </row>
    <row r="155" spans="1:9" ht="36.6" customHeight="1" x14ac:dyDescent="0.25">
      <c r="A155" s="695"/>
      <c r="B155" s="643"/>
      <c r="C155" s="23" t="s">
        <v>140</v>
      </c>
      <c r="D155" s="24"/>
      <c r="E155" s="24"/>
      <c r="F155" s="14"/>
      <c r="G155" s="674"/>
      <c r="H155" s="677"/>
      <c r="I155" s="692"/>
    </row>
    <row r="156" spans="1:9" ht="25.5" x14ac:dyDescent="0.25">
      <c r="A156" s="695"/>
      <c r="B156" s="643"/>
      <c r="C156" s="23" t="s">
        <v>150</v>
      </c>
      <c r="D156" s="24"/>
      <c r="E156" s="24"/>
      <c r="F156" s="14"/>
      <c r="G156" s="674"/>
      <c r="H156" s="677"/>
      <c r="I156" s="692"/>
    </row>
    <row r="157" spans="1:9" x14ac:dyDescent="0.25">
      <c r="A157" s="695"/>
      <c r="B157" s="643"/>
      <c r="C157" s="23" t="s">
        <v>151</v>
      </c>
      <c r="D157" s="24"/>
      <c r="E157" s="24"/>
      <c r="F157" s="14"/>
      <c r="G157" s="674"/>
      <c r="H157" s="677"/>
      <c r="I157" s="692"/>
    </row>
    <row r="158" spans="1:9" x14ac:dyDescent="0.25">
      <c r="A158" s="695"/>
      <c r="B158" s="643"/>
      <c r="C158" s="23" t="s">
        <v>141</v>
      </c>
      <c r="D158" s="24"/>
      <c r="E158" s="24"/>
      <c r="F158" s="14"/>
      <c r="G158" s="674"/>
      <c r="H158" s="677"/>
      <c r="I158" s="692"/>
    </row>
    <row r="159" spans="1:9" ht="25.5" x14ac:dyDescent="0.25">
      <c r="A159" s="695"/>
      <c r="B159" s="643"/>
      <c r="C159" s="23" t="s">
        <v>142</v>
      </c>
      <c r="D159" s="24" t="s">
        <v>144</v>
      </c>
      <c r="E159" s="24" t="s">
        <v>143</v>
      </c>
      <c r="F159" s="14"/>
      <c r="G159" s="674"/>
      <c r="H159" s="677"/>
      <c r="I159" s="692"/>
    </row>
    <row r="160" spans="1:9" x14ac:dyDescent="0.25">
      <c r="A160" s="695"/>
      <c r="B160" s="643"/>
      <c r="C160" s="15" t="s">
        <v>113</v>
      </c>
      <c r="D160" s="24">
        <v>90</v>
      </c>
      <c r="E160" s="24" t="s">
        <v>16</v>
      </c>
      <c r="F160" s="14"/>
      <c r="G160" s="674"/>
      <c r="H160" s="677"/>
      <c r="I160" s="692"/>
    </row>
    <row r="161" spans="1:9" x14ac:dyDescent="0.25">
      <c r="A161" s="695"/>
      <c r="B161" s="643"/>
      <c r="C161" s="15" t="s">
        <v>114</v>
      </c>
      <c r="D161" s="24">
        <v>460</v>
      </c>
      <c r="E161" s="24" t="s">
        <v>16</v>
      </c>
      <c r="F161" s="14"/>
      <c r="G161" s="674"/>
      <c r="H161" s="677"/>
      <c r="I161" s="692"/>
    </row>
    <row r="162" spans="1:9" x14ac:dyDescent="0.25">
      <c r="A162" s="695"/>
      <c r="B162" s="643"/>
      <c r="C162" s="23" t="s">
        <v>127</v>
      </c>
      <c r="D162" s="24"/>
      <c r="E162" s="24"/>
      <c r="F162" s="14"/>
      <c r="G162" s="674"/>
      <c r="H162" s="677"/>
      <c r="I162" s="692"/>
    </row>
    <row r="163" spans="1:9" x14ac:dyDescent="0.25">
      <c r="A163" s="695"/>
      <c r="B163" s="643"/>
      <c r="C163" s="23" t="s">
        <v>132</v>
      </c>
      <c r="D163" s="24"/>
      <c r="E163" s="24"/>
      <c r="F163" s="14"/>
      <c r="G163" s="674"/>
      <c r="H163" s="677"/>
      <c r="I163" s="692"/>
    </row>
    <row r="164" spans="1:9" x14ac:dyDescent="0.25">
      <c r="A164" s="695"/>
      <c r="B164" s="643"/>
      <c r="C164" s="23" t="s">
        <v>152</v>
      </c>
      <c r="D164" s="24"/>
      <c r="E164" s="24"/>
      <c r="F164" s="14"/>
      <c r="G164" s="674"/>
      <c r="H164" s="677"/>
      <c r="I164" s="692"/>
    </row>
    <row r="165" spans="1:9" x14ac:dyDescent="0.25">
      <c r="A165" s="695"/>
      <c r="B165" s="643"/>
      <c r="C165" s="23" t="s">
        <v>119</v>
      </c>
      <c r="D165" s="24"/>
      <c r="E165" s="24"/>
      <c r="F165" s="14"/>
      <c r="G165" s="674"/>
      <c r="H165" s="677"/>
      <c r="I165" s="692"/>
    </row>
    <row r="166" spans="1:9" ht="25.5" x14ac:dyDescent="0.25">
      <c r="A166" s="695"/>
      <c r="B166" s="643"/>
      <c r="C166" s="23" t="s">
        <v>145</v>
      </c>
      <c r="D166" s="24" t="s">
        <v>146</v>
      </c>
      <c r="E166" s="24" t="s">
        <v>143</v>
      </c>
      <c r="F166" s="14"/>
      <c r="G166" s="674"/>
      <c r="H166" s="677"/>
      <c r="I166" s="692"/>
    </row>
    <row r="167" spans="1:9" x14ac:dyDescent="0.25">
      <c r="A167" s="695"/>
      <c r="B167" s="643"/>
      <c r="C167" s="15" t="s">
        <v>114</v>
      </c>
      <c r="D167" s="24">
        <v>60</v>
      </c>
      <c r="E167" s="24" t="s">
        <v>16</v>
      </c>
      <c r="F167" s="14"/>
      <c r="G167" s="674"/>
      <c r="H167" s="677"/>
      <c r="I167" s="692"/>
    </row>
    <row r="168" spans="1:9" x14ac:dyDescent="0.25">
      <c r="A168" s="695"/>
      <c r="B168" s="643"/>
      <c r="C168" s="23" t="s">
        <v>127</v>
      </c>
      <c r="D168" s="24"/>
      <c r="E168" s="24"/>
      <c r="F168" s="14"/>
      <c r="G168" s="674"/>
      <c r="H168" s="677"/>
      <c r="I168" s="692"/>
    </row>
    <row r="169" spans="1:9" x14ac:dyDescent="0.25">
      <c r="A169" s="695"/>
      <c r="B169" s="643"/>
      <c r="C169" s="23" t="s">
        <v>132</v>
      </c>
      <c r="D169" s="24"/>
      <c r="E169" s="24"/>
      <c r="F169" s="14"/>
      <c r="G169" s="674"/>
      <c r="H169" s="677"/>
      <c r="I169" s="692"/>
    </row>
    <row r="170" spans="1:9" x14ac:dyDescent="0.25">
      <c r="A170" s="695"/>
      <c r="B170" s="643"/>
      <c r="C170" s="23" t="s">
        <v>153</v>
      </c>
      <c r="D170" s="24"/>
      <c r="E170" s="24"/>
      <c r="F170" s="14"/>
      <c r="G170" s="674"/>
      <c r="H170" s="677"/>
      <c r="I170" s="692"/>
    </row>
    <row r="171" spans="1:9" x14ac:dyDescent="0.25">
      <c r="A171" s="695"/>
      <c r="B171" s="643"/>
      <c r="C171" s="23" t="s">
        <v>119</v>
      </c>
      <c r="D171" s="24"/>
      <c r="E171" s="24"/>
      <c r="F171" s="14"/>
      <c r="G171" s="674"/>
      <c r="H171" s="677"/>
      <c r="I171" s="692"/>
    </row>
    <row r="172" spans="1:9" x14ac:dyDescent="0.25">
      <c r="A172" s="695"/>
      <c r="B172" s="643"/>
      <c r="C172" s="23" t="s">
        <v>154</v>
      </c>
      <c r="D172" s="24">
        <v>121</v>
      </c>
      <c r="E172" s="24" t="s">
        <v>16</v>
      </c>
      <c r="F172" s="14"/>
      <c r="G172" s="674"/>
      <c r="H172" s="677"/>
      <c r="I172" s="692"/>
    </row>
    <row r="173" spans="1:9" x14ac:dyDescent="0.25">
      <c r="A173" s="695"/>
      <c r="B173" s="643"/>
      <c r="C173" s="23" t="s">
        <v>116</v>
      </c>
      <c r="D173" s="24"/>
      <c r="E173" s="24"/>
      <c r="F173" s="14"/>
      <c r="G173" s="674"/>
      <c r="H173" s="677"/>
      <c r="I173" s="692"/>
    </row>
    <row r="174" spans="1:9" ht="25.5" x14ac:dyDescent="0.25">
      <c r="A174" s="695"/>
      <c r="B174" s="643"/>
      <c r="C174" s="23" t="s">
        <v>155</v>
      </c>
      <c r="D174" s="24"/>
      <c r="E174" s="24"/>
      <c r="F174" s="14"/>
      <c r="G174" s="674"/>
      <c r="H174" s="677"/>
      <c r="I174" s="692"/>
    </row>
    <row r="175" spans="1:9" x14ac:dyDescent="0.25">
      <c r="A175" s="695"/>
      <c r="B175" s="643"/>
      <c r="C175" s="23" t="s">
        <v>156</v>
      </c>
      <c r="D175" s="24"/>
      <c r="E175" s="24"/>
      <c r="F175" s="14"/>
      <c r="G175" s="674"/>
      <c r="H175" s="677"/>
      <c r="I175" s="692"/>
    </row>
    <row r="176" spans="1:9" x14ac:dyDescent="0.25">
      <c r="A176" s="695"/>
      <c r="B176" s="643"/>
      <c r="C176" s="23" t="s">
        <v>151</v>
      </c>
      <c r="D176" s="24"/>
      <c r="E176" s="24"/>
      <c r="F176" s="14"/>
      <c r="G176" s="674"/>
      <c r="H176" s="677"/>
      <c r="I176" s="692"/>
    </row>
    <row r="177" spans="1:9" x14ac:dyDescent="0.25">
      <c r="A177" s="696"/>
      <c r="B177" s="644"/>
      <c r="C177" s="23" t="s">
        <v>119</v>
      </c>
      <c r="D177" s="24"/>
      <c r="E177" s="24"/>
      <c r="F177" s="14"/>
      <c r="G177" s="675"/>
      <c r="H177" s="678"/>
      <c r="I177" s="693"/>
    </row>
    <row r="178" spans="1:9" x14ac:dyDescent="0.25">
      <c r="A178" s="694" t="s">
        <v>881</v>
      </c>
      <c r="B178" s="642"/>
      <c r="C178" s="507" t="s">
        <v>157</v>
      </c>
      <c r="D178" s="507"/>
      <c r="E178" s="507"/>
      <c r="F178" s="507"/>
      <c r="G178" s="673">
        <v>484446.14</v>
      </c>
      <c r="H178" s="676">
        <v>484.5</v>
      </c>
      <c r="I178" s="691"/>
    </row>
    <row r="179" spans="1:9" ht="15.75" x14ac:dyDescent="0.25">
      <c r="A179" s="695"/>
      <c r="B179" s="643"/>
      <c r="C179" s="23" t="s">
        <v>107</v>
      </c>
      <c r="D179" s="24">
        <v>29869.8</v>
      </c>
      <c r="E179" s="24" t="s">
        <v>28</v>
      </c>
      <c r="F179" s="14"/>
      <c r="G179" s="674"/>
      <c r="H179" s="677"/>
      <c r="I179" s="692"/>
    </row>
    <row r="180" spans="1:9" x14ac:dyDescent="0.25">
      <c r="A180" s="695"/>
      <c r="B180" s="643"/>
      <c r="C180" s="23" t="s">
        <v>109</v>
      </c>
      <c r="D180" s="24"/>
      <c r="E180" s="24"/>
      <c r="F180" s="14"/>
      <c r="G180" s="674"/>
      <c r="H180" s="677"/>
      <c r="I180" s="692"/>
    </row>
    <row r="181" spans="1:9" x14ac:dyDescent="0.25">
      <c r="A181" s="695"/>
      <c r="B181" s="643"/>
      <c r="C181" s="23" t="s">
        <v>111</v>
      </c>
      <c r="D181" s="24"/>
      <c r="E181" s="24"/>
      <c r="F181" s="14"/>
      <c r="G181" s="674"/>
      <c r="H181" s="677"/>
      <c r="I181" s="692"/>
    </row>
    <row r="182" spans="1:9" ht="25.5" x14ac:dyDescent="0.25">
      <c r="A182" s="695"/>
      <c r="B182" s="643"/>
      <c r="C182" s="23" t="s">
        <v>158</v>
      </c>
      <c r="D182" s="24">
        <v>33</v>
      </c>
      <c r="E182" s="24" t="s">
        <v>16</v>
      </c>
      <c r="F182" s="14"/>
      <c r="G182" s="674"/>
      <c r="H182" s="677"/>
      <c r="I182" s="692"/>
    </row>
    <row r="183" spans="1:9" x14ac:dyDescent="0.25">
      <c r="A183" s="695"/>
      <c r="B183" s="643"/>
      <c r="C183" s="15" t="s">
        <v>113</v>
      </c>
      <c r="D183" s="24">
        <v>12</v>
      </c>
      <c r="E183" s="24" t="s">
        <v>16</v>
      </c>
      <c r="F183" s="14"/>
      <c r="G183" s="674"/>
      <c r="H183" s="677"/>
      <c r="I183" s="692"/>
    </row>
    <row r="184" spans="1:9" x14ac:dyDescent="0.25">
      <c r="A184" s="695"/>
      <c r="B184" s="643"/>
      <c r="C184" s="15" t="s">
        <v>114</v>
      </c>
      <c r="D184" s="24">
        <v>21</v>
      </c>
      <c r="E184" s="24" t="s">
        <v>16</v>
      </c>
      <c r="F184" s="14"/>
      <c r="G184" s="674"/>
      <c r="H184" s="677"/>
      <c r="I184" s="692"/>
    </row>
    <row r="185" spans="1:9" x14ac:dyDescent="0.25">
      <c r="A185" s="695"/>
      <c r="B185" s="643"/>
      <c r="C185" s="23" t="s">
        <v>127</v>
      </c>
      <c r="D185" s="24"/>
      <c r="E185" s="24"/>
      <c r="F185" s="14"/>
      <c r="G185" s="674"/>
      <c r="H185" s="677"/>
      <c r="I185" s="692"/>
    </row>
    <row r="186" spans="1:9" x14ac:dyDescent="0.25">
      <c r="A186" s="695"/>
      <c r="B186" s="643"/>
      <c r="C186" s="23" t="s">
        <v>132</v>
      </c>
      <c r="D186" s="24"/>
      <c r="E186" s="24"/>
      <c r="F186" s="14"/>
      <c r="G186" s="674"/>
      <c r="H186" s="677"/>
      <c r="I186" s="692"/>
    </row>
    <row r="187" spans="1:9" x14ac:dyDescent="0.25">
      <c r="A187" s="695"/>
      <c r="B187" s="643"/>
      <c r="C187" s="23" t="s">
        <v>159</v>
      </c>
      <c r="D187" s="24"/>
      <c r="E187" s="24"/>
      <c r="F187" s="14"/>
      <c r="G187" s="674"/>
      <c r="H187" s="677"/>
      <c r="I187" s="692"/>
    </row>
    <row r="188" spans="1:9" x14ac:dyDescent="0.25">
      <c r="A188" s="695"/>
      <c r="B188" s="643"/>
      <c r="C188" s="23" t="s">
        <v>119</v>
      </c>
      <c r="D188" s="24"/>
      <c r="E188" s="24"/>
      <c r="F188" s="14"/>
      <c r="G188" s="674"/>
      <c r="H188" s="677"/>
      <c r="I188" s="692"/>
    </row>
    <row r="189" spans="1:9" x14ac:dyDescent="0.25">
      <c r="A189" s="695"/>
      <c r="B189" s="643"/>
      <c r="C189" s="23" t="s">
        <v>160</v>
      </c>
      <c r="D189" s="24">
        <v>588</v>
      </c>
      <c r="E189" s="24" t="s">
        <v>16</v>
      </c>
      <c r="F189" s="14"/>
      <c r="G189" s="674"/>
      <c r="H189" s="677"/>
      <c r="I189" s="692"/>
    </row>
    <row r="190" spans="1:9" x14ac:dyDescent="0.25">
      <c r="A190" s="695"/>
      <c r="B190" s="643"/>
      <c r="C190" s="15" t="s">
        <v>113</v>
      </c>
      <c r="D190" s="24">
        <v>137</v>
      </c>
      <c r="E190" s="24" t="s">
        <v>16</v>
      </c>
      <c r="F190" s="14"/>
      <c r="G190" s="674"/>
      <c r="H190" s="677"/>
      <c r="I190" s="692"/>
    </row>
    <row r="191" spans="1:9" x14ac:dyDescent="0.25">
      <c r="A191" s="695"/>
      <c r="B191" s="643"/>
      <c r="C191" s="15" t="s">
        <v>114</v>
      </c>
      <c r="D191" s="24">
        <v>451</v>
      </c>
      <c r="E191" s="24" t="s">
        <v>16</v>
      </c>
      <c r="F191" s="14"/>
      <c r="G191" s="674"/>
      <c r="H191" s="677"/>
      <c r="I191" s="692"/>
    </row>
    <row r="192" spans="1:9" x14ac:dyDescent="0.25">
      <c r="A192" s="695"/>
      <c r="B192" s="643"/>
      <c r="C192" s="23" t="s">
        <v>116</v>
      </c>
      <c r="D192" s="24"/>
      <c r="E192" s="24"/>
      <c r="F192" s="14"/>
      <c r="G192" s="674"/>
      <c r="H192" s="677"/>
      <c r="I192" s="692"/>
    </row>
    <row r="193" spans="1:9" x14ac:dyDescent="0.25">
      <c r="A193" s="695"/>
      <c r="B193" s="643"/>
      <c r="C193" s="23" t="s">
        <v>117</v>
      </c>
      <c r="D193" s="24"/>
      <c r="E193" s="24"/>
      <c r="F193" s="14"/>
      <c r="G193" s="674"/>
      <c r="H193" s="677"/>
      <c r="I193" s="692"/>
    </row>
    <row r="194" spans="1:9" x14ac:dyDescent="0.25">
      <c r="A194" s="695"/>
      <c r="B194" s="643"/>
      <c r="C194" s="23" t="s">
        <v>159</v>
      </c>
      <c r="D194" s="24"/>
      <c r="E194" s="24"/>
      <c r="F194" s="14"/>
      <c r="G194" s="674"/>
      <c r="H194" s="677"/>
      <c r="I194" s="692"/>
    </row>
    <row r="195" spans="1:9" x14ac:dyDescent="0.25">
      <c r="A195" s="695"/>
      <c r="B195" s="643"/>
      <c r="C195" s="23" t="s">
        <v>119</v>
      </c>
      <c r="D195" s="24"/>
      <c r="E195" s="24"/>
      <c r="F195" s="14"/>
      <c r="G195" s="674"/>
      <c r="H195" s="677"/>
      <c r="I195" s="692"/>
    </row>
    <row r="196" spans="1:9" ht="25.5" x14ac:dyDescent="0.25">
      <c r="A196" s="695"/>
      <c r="B196" s="643"/>
      <c r="C196" s="23" t="s">
        <v>161</v>
      </c>
      <c r="D196" s="24" t="s">
        <v>144</v>
      </c>
      <c r="E196" s="24" t="s">
        <v>143</v>
      </c>
      <c r="F196" s="14"/>
      <c r="G196" s="674"/>
      <c r="H196" s="677"/>
      <c r="I196" s="692"/>
    </row>
    <row r="197" spans="1:9" x14ac:dyDescent="0.25">
      <c r="A197" s="695"/>
      <c r="B197" s="643"/>
      <c r="C197" s="15" t="s">
        <v>113</v>
      </c>
      <c r="D197" s="24">
        <v>90</v>
      </c>
      <c r="E197" s="24" t="s">
        <v>16</v>
      </c>
      <c r="F197" s="14"/>
      <c r="G197" s="674"/>
      <c r="H197" s="677"/>
      <c r="I197" s="692"/>
    </row>
    <row r="198" spans="1:9" x14ac:dyDescent="0.25">
      <c r="A198" s="695"/>
      <c r="B198" s="643"/>
      <c r="C198" s="15" t="s">
        <v>114</v>
      </c>
      <c r="D198" s="24">
        <v>460</v>
      </c>
      <c r="E198" s="24" t="s">
        <v>16</v>
      </c>
      <c r="F198" s="14"/>
      <c r="G198" s="674"/>
      <c r="H198" s="677"/>
      <c r="I198" s="692"/>
    </row>
    <row r="199" spans="1:9" x14ac:dyDescent="0.25">
      <c r="A199" s="695"/>
      <c r="B199" s="643"/>
      <c r="C199" s="23" t="s">
        <v>127</v>
      </c>
      <c r="D199" s="24"/>
      <c r="E199" s="24"/>
      <c r="F199" s="14"/>
      <c r="G199" s="674"/>
      <c r="H199" s="677"/>
      <c r="I199" s="692"/>
    </row>
    <row r="200" spans="1:9" x14ac:dyDescent="0.25">
      <c r="A200" s="695"/>
      <c r="B200" s="643"/>
      <c r="C200" s="23" t="s">
        <v>132</v>
      </c>
      <c r="D200" s="24"/>
      <c r="E200" s="24"/>
      <c r="F200" s="14"/>
      <c r="G200" s="674"/>
      <c r="H200" s="677"/>
      <c r="I200" s="692"/>
    </row>
    <row r="201" spans="1:9" x14ac:dyDescent="0.25">
      <c r="A201" s="695"/>
      <c r="B201" s="643"/>
      <c r="C201" s="23" t="s">
        <v>152</v>
      </c>
      <c r="D201" s="24"/>
      <c r="E201" s="24"/>
      <c r="F201" s="14"/>
      <c r="G201" s="674"/>
      <c r="H201" s="677"/>
      <c r="I201" s="692"/>
    </row>
    <row r="202" spans="1:9" x14ac:dyDescent="0.25">
      <c r="A202" s="695"/>
      <c r="B202" s="643"/>
      <c r="C202" s="23" t="s">
        <v>159</v>
      </c>
      <c r="D202" s="24"/>
      <c r="E202" s="24"/>
      <c r="F202" s="14"/>
      <c r="G202" s="674"/>
      <c r="H202" s="677"/>
      <c r="I202" s="692"/>
    </row>
    <row r="203" spans="1:9" x14ac:dyDescent="0.25">
      <c r="A203" s="695"/>
      <c r="B203" s="643"/>
      <c r="C203" s="23" t="s">
        <v>119</v>
      </c>
      <c r="D203" s="24"/>
      <c r="E203" s="24"/>
      <c r="F203" s="14"/>
      <c r="G203" s="674"/>
      <c r="H203" s="677"/>
      <c r="I203" s="692"/>
    </row>
    <row r="204" spans="1:9" ht="25.5" x14ac:dyDescent="0.25">
      <c r="A204" s="695"/>
      <c r="B204" s="643"/>
      <c r="C204" s="23" t="s">
        <v>134</v>
      </c>
      <c r="D204" s="24">
        <v>5455</v>
      </c>
      <c r="E204" s="24" t="s">
        <v>16</v>
      </c>
      <c r="F204" s="14"/>
      <c r="G204" s="674"/>
      <c r="H204" s="677"/>
      <c r="I204" s="692"/>
    </row>
    <row r="205" spans="1:9" x14ac:dyDescent="0.25">
      <c r="A205" s="695"/>
      <c r="B205" s="643"/>
      <c r="C205" s="15" t="s">
        <v>113</v>
      </c>
      <c r="D205" s="24">
        <v>1237</v>
      </c>
      <c r="E205" s="24" t="s">
        <v>16</v>
      </c>
      <c r="F205" s="14"/>
      <c r="G205" s="674"/>
      <c r="H205" s="677"/>
      <c r="I205" s="692"/>
    </row>
    <row r="206" spans="1:9" x14ac:dyDescent="0.25">
      <c r="A206" s="695"/>
      <c r="B206" s="643"/>
      <c r="C206" s="15" t="s">
        <v>114</v>
      </c>
      <c r="D206" s="24">
        <v>4218</v>
      </c>
      <c r="E206" s="24" t="s">
        <v>16</v>
      </c>
      <c r="F206" s="14"/>
      <c r="G206" s="674"/>
      <c r="H206" s="677"/>
      <c r="I206" s="692"/>
    </row>
    <row r="207" spans="1:9" x14ac:dyDescent="0.25">
      <c r="A207" s="695"/>
      <c r="B207" s="643"/>
      <c r="C207" s="23" t="s">
        <v>127</v>
      </c>
      <c r="D207" s="24"/>
      <c r="E207" s="24"/>
      <c r="F207" s="14"/>
      <c r="G207" s="674"/>
      <c r="H207" s="677"/>
      <c r="I207" s="692"/>
    </row>
    <row r="208" spans="1:9" x14ac:dyDescent="0.25">
      <c r="A208" s="695"/>
      <c r="B208" s="643"/>
      <c r="C208" s="23" t="s">
        <v>132</v>
      </c>
      <c r="D208" s="24"/>
      <c r="E208" s="24"/>
      <c r="F208" s="14"/>
      <c r="G208" s="674"/>
      <c r="H208" s="677"/>
      <c r="I208" s="692"/>
    </row>
    <row r="209" spans="1:9" x14ac:dyDescent="0.25">
      <c r="A209" s="695"/>
      <c r="B209" s="643"/>
      <c r="C209" s="23" t="s">
        <v>159</v>
      </c>
      <c r="D209" s="24"/>
      <c r="E209" s="24"/>
      <c r="F209" s="14"/>
      <c r="G209" s="674"/>
      <c r="H209" s="677"/>
      <c r="I209" s="692"/>
    </row>
    <row r="210" spans="1:9" x14ac:dyDescent="0.25">
      <c r="A210" s="695"/>
      <c r="B210" s="643"/>
      <c r="C210" s="23" t="s">
        <v>149</v>
      </c>
      <c r="D210" s="24"/>
      <c r="E210" s="24"/>
      <c r="F210" s="14"/>
      <c r="G210" s="674"/>
      <c r="H210" s="677"/>
      <c r="I210" s="692"/>
    </row>
    <row r="211" spans="1:9" x14ac:dyDescent="0.25">
      <c r="A211" s="695"/>
      <c r="B211" s="643"/>
      <c r="C211" s="23" t="s">
        <v>130</v>
      </c>
      <c r="D211" s="24"/>
      <c r="E211" s="24"/>
      <c r="F211" s="14"/>
      <c r="G211" s="674"/>
      <c r="H211" s="677"/>
      <c r="I211" s="692"/>
    </row>
    <row r="212" spans="1:9" ht="25.5" x14ac:dyDescent="0.25">
      <c r="A212" s="695"/>
      <c r="B212" s="643"/>
      <c r="C212" s="23" t="s">
        <v>162</v>
      </c>
      <c r="D212" s="24" t="s">
        <v>146</v>
      </c>
      <c r="E212" s="24" t="s">
        <v>143</v>
      </c>
      <c r="F212" s="14"/>
      <c r="G212" s="674"/>
      <c r="H212" s="677"/>
      <c r="I212" s="692"/>
    </row>
    <row r="213" spans="1:9" x14ac:dyDescent="0.25">
      <c r="A213" s="695"/>
      <c r="B213" s="643"/>
      <c r="C213" s="15" t="s">
        <v>114</v>
      </c>
      <c r="D213" s="24">
        <v>60</v>
      </c>
      <c r="E213" s="24" t="s">
        <v>16</v>
      </c>
      <c r="F213" s="14"/>
      <c r="G213" s="674"/>
      <c r="H213" s="677"/>
      <c r="I213" s="692"/>
    </row>
    <row r="214" spans="1:9" x14ac:dyDescent="0.25">
      <c r="A214" s="695"/>
      <c r="B214" s="643"/>
      <c r="C214" s="23" t="s">
        <v>127</v>
      </c>
      <c r="D214" s="24"/>
      <c r="E214" s="24"/>
      <c r="F214" s="14"/>
      <c r="G214" s="674"/>
      <c r="H214" s="677"/>
      <c r="I214" s="692"/>
    </row>
    <row r="215" spans="1:9" x14ac:dyDescent="0.25">
      <c r="A215" s="695"/>
      <c r="B215" s="643"/>
      <c r="C215" s="23" t="s">
        <v>132</v>
      </c>
      <c r="D215" s="24"/>
      <c r="E215" s="24"/>
      <c r="F215" s="14"/>
      <c r="G215" s="674"/>
      <c r="H215" s="677"/>
      <c r="I215" s="692"/>
    </row>
    <row r="216" spans="1:9" x14ac:dyDescent="0.25">
      <c r="A216" s="695"/>
      <c r="B216" s="643"/>
      <c r="C216" s="23" t="s">
        <v>153</v>
      </c>
      <c r="D216" s="24"/>
      <c r="E216" s="24"/>
      <c r="F216" s="14"/>
      <c r="G216" s="674"/>
      <c r="H216" s="677"/>
      <c r="I216" s="692"/>
    </row>
    <row r="217" spans="1:9" x14ac:dyDescent="0.25">
      <c r="A217" s="695"/>
      <c r="B217" s="643"/>
      <c r="C217" s="23" t="s">
        <v>159</v>
      </c>
      <c r="D217" s="24"/>
      <c r="E217" s="24"/>
      <c r="F217" s="14"/>
      <c r="G217" s="674"/>
      <c r="H217" s="677"/>
      <c r="I217" s="692"/>
    </row>
    <row r="218" spans="1:9" x14ac:dyDescent="0.25">
      <c r="A218" s="695"/>
      <c r="B218" s="643"/>
      <c r="C218" s="23" t="s">
        <v>119</v>
      </c>
      <c r="D218" s="24"/>
      <c r="E218" s="24"/>
      <c r="F218" s="14"/>
      <c r="G218" s="674"/>
      <c r="H218" s="677"/>
      <c r="I218" s="692"/>
    </row>
    <row r="219" spans="1:9" x14ac:dyDescent="0.25">
      <c r="A219" s="695"/>
      <c r="B219" s="643"/>
      <c r="C219" s="23" t="s">
        <v>163</v>
      </c>
      <c r="D219" s="24">
        <v>37</v>
      </c>
      <c r="E219" s="24" t="s">
        <v>16</v>
      </c>
      <c r="F219" s="14"/>
      <c r="G219" s="674"/>
      <c r="H219" s="677"/>
      <c r="I219" s="692"/>
    </row>
    <row r="220" spans="1:9" x14ac:dyDescent="0.25">
      <c r="A220" s="695"/>
      <c r="B220" s="643"/>
      <c r="C220" s="23" t="s">
        <v>127</v>
      </c>
      <c r="D220" s="24"/>
      <c r="E220" s="24"/>
      <c r="F220" s="14"/>
      <c r="G220" s="674"/>
      <c r="H220" s="677"/>
      <c r="I220" s="692"/>
    </row>
    <row r="221" spans="1:9" x14ac:dyDescent="0.25">
      <c r="A221" s="695"/>
      <c r="B221" s="643"/>
      <c r="C221" s="23" t="s">
        <v>128</v>
      </c>
      <c r="D221" s="24"/>
      <c r="E221" s="24"/>
      <c r="F221" s="14"/>
      <c r="G221" s="674"/>
      <c r="H221" s="677"/>
      <c r="I221" s="692"/>
    </row>
    <row r="222" spans="1:9" x14ac:dyDescent="0.25">
      <c r="A222" s="695"/>
      <c r="B222" s="643"/>
      <c r="C222" s="23" t="s">
        <v>164</v>
      </c>
      <c r="D222" s="24"/>
      <c r="E222" s="24"/>
      <c r="F222" s="14"/>
      <c r="G222" s="674"/>
      <c r="H222" s="677"/>
      <c r="I222" s="692"/>
    </row>
    <row r="223" spans="1:9" x14ac:dyDescent="0.25">
      <c r="A223" s="695"/>
      <c r="B223" s="643"/>
      <c r="C223" s="23" t="s">
        <v>130</v>
      </c>
      <c r="D223" s="24"/>
      <c r="E223" s="24"/>
      <c r="F223" s="14"/>
      <c r="G223" s="674"/>
      <c r="H223" s="677"/>
      <c r="I223" s="692"/>
    </row>
    <row r="224" spans="1:9" x14ac:dyDescent="0.25">
      <c r="A224" s="695"/>
      <c r="B224" s="643"/>
      <c r="C224" s="23" t="s">
        <v>165</v>
      </c>
      <c r="D224" s="24">
        <v>467</v>
      </c>
      <c r="E224" s="24" t="s">
        <v>16</v>
      </c>
      <c r="F224" s="14"/>
      <c r="G224" s="674"/>
      <c r="H224" s="677"/>
      <c r="I224" s="692"/>
    </row>
    <row r="225" spans="1:9" x14ac:dyDescent="0.25">
      <c r="A225" s="695"/>
      <c r="B225" s="643"/>
      <c r="C225" s="23" t="s">
        <v>127</v>
      </c>
      <c r="D225" s="24"/>
      <c r="E225" s="24"/>
      <c r="F225" s="14"/>
      <c r="G225" s="674"/>
      <c r="H225" s="677"/>
      <c r="I225" s="692"/>
    </row>
    <row r="226" spans="1:9" x14ac:dyDescent="0.25">
      <c r="A226" s="695"/>
      <c r="B226" s="643"/>
      <c r="C226" s="23" t="s">
        <v>132</v>
      </c>
      <c r="D226" s="24"/>
      <c r="E226" s="24"/>
      <c r="F226" s="14"/>
      <c r="G226" s="674"/>
      <c r="H226" s="677"/>
      <c r="I226" s="692"/>
    </row>
    <row r="227" spans="1:9" x14ac:dyDescent="0.25">
      <c r="A227" s="695"/>
      <c r="B227" s="643"/>
      <c r="C227" s="23" t="s">
        <v>164</v>
      </c>
      <c r="D227" s="24"/>
      <c r="E227" s="24"/>
      <c r="F227" s="14"/>
      <c r="G227" s="674"/>
      <c r="H227" s="677"/>
      <c r="I227" s="692"/>
    </row>
    <row r="228" spans="1:9" x14ac:dyDescent="0.25">
      <c r="A228" s="695"/>
      <c r="B228" s="643"/>
      <c r="C228" s="23" t="s">
        <v>130</v>
      </c>
      <c r="D228" s="24"/>
      <c r="E228" s="24"/>
      <c r="F228" s="14"/>
      <c r="G228" s="674"/>
      <c r="H228" s="677"/>
      <c r="I228" s="692"/>
    </row>
    <row r="229" spans="1:9" ht="15.75" x14ac:dyDescent="0.25">
      <c r="A229" s="695"/>
      <c r="B229" s="643"/>
      <c r="C229" s="23" t="s">
        <v>166</v>
      </c>
      <c r="D229" s="24">
        <v>177.5</v>
      </c>
      <c r="E229" s="24" t="s">
        <v>28</v>
      </c>
      <c r="F229" s="14"/>
      <c r="G229" s="674"/>
      <c r="H229" s="677"/>
      <c r="I229" s="692"/>
    </row>
    <row r="230" spans="1:9" x14ac:dyDescent="0.25">
      <c r="A230" s="695"/>
      <c r="B230" s="643"/>
      <c r="C230" s="23" t="s">
        <v>139</v>
      </c>
      <c r="D230" s="24"/>
      <c r="E230" s="24"/>
      <c r="F230" s="14"/>
      <c r="G230" s="674"/>
      <c r="H230" s="677"/>
      <c r="I230" s="692"/>
    </row>
    <row r="231" spans="1:9" ht="25.5" x14ac:dyDescent="0.25">
      <c r="A231" s="695"/>
      <c r="B231" s="643"/>
      <c r="C231" s="23" t="s">
        <v>140</v>
      </c>
      <c r="D231" s="24"/>
      <c r="E231" s="24"/>
      <c r="F231" s="14"/>
      <c r="G231" s="674"/>
      <c r="H231" s="677"/>
      <c r="I231" s="692"/>
    </row>
    <row r="232" spans="1:9" ht="25.5" x14ac:dyDescent="0.25">
      <c r="A232" s="695"/>
      <c r="B232" s="643"/>
      <c r="C232" s="23" t="s">
        <v>150</v>
      </c>
      <c r="D232" s="24"/>
      <c r="E232" s="24"/>
      <c r="F232" s="14"/>
      <c r="G232" s="674"/>
      <c r="H232" s="677"/>
      <c r="I232" s="692"/>
    </row>
    <row r="233" spans="1:9" x14ac:dyDescent="0.25">
      <c r="A233" s="695"/>
      <c r="B233" s="643"/>
      <c r="C233" s="23" t="s">
        <v>151</v>
      </c>
      <c r="D233" s="24"/>
      <c r="E233" s="24"/>
      <c r="F233" s="14"/>
      <c r="G233" s="674"/>
      <c r="H233" s="677"/>
      <c r="I233" s="692"/>
    </row>
    <row r="234" spans="1:9" x14ac:dyDescent="0.25">
      <c r="A234" s="695"/>
      <c r="B234" s="643"/>
      <c r="C234" s="23" t="s">
        <v>141</v>
      </c>
      <c r="D234" s="24"/>
      <c r="E234" s="24"/>
      <c r="F234" s="14"/>
      <c r="G234" s="674"/>
      <c r="H234" s="677"/>
      <c r="I234" s="692"/>
    </row>
    <row r="235" spans="1:9" x14ac:dyDescent="0.25">
      <c r="A235" s="695"/>
      <c r="B235" s="643"/>
      <c r="C235" s="23" t="s">
        <v>154</v>
      </c>
      <c r="D235" s="24">
        <v>121</v>
      </c>
      <c r="E235" s="24" t="s">
        <v>16</v>
      </c>
      <c r="F235" s="14"/>
      <c r="G235" s="674"/>
      <c r="H235" s="677"/>
      <c r="I235" s="692"/>
    </row>
    <row r="236" spans="1:9" x14ac:dyDescent="0.25">
      <c r="A236" s="695"/>
      <c r="B236" s="643"/>
      <c r="C236" s="23" t="s">
        <v>116</v>
      </c>
      <c r="D236" s="24"/>
      <c r="E236" s="24"/>
      <c r="F236" s="14"/>
      <c r="G236" s="674"/>
      <c r="H236" s="677"/>
      <c r="I236" s="692"/>
    </row>
    <row r="237" spans="1:9" ht="25.5" x14ac:dyDescent="0.25">
      <c r="A237" s="695"/>
      <c r="B237" s="643"/>
      <c r="C237" s="23" t="s">
        <v>155</v>
      </c>
      <c r="D237" s="24"/>
      <c r="E237" s="24"/>
      <c r="F237" s="14"/>
      <c r="G237" s="674"/>
      <c r="H237" s="677"/>
      <c r="I237" s="692"/>
    </row>
    <row r="238" spans="1:9" x14ac:dyDescent="0.25">
      <c r="A238" s="695"/>
      <c r="B238" s="643"/>
      <c r="C238" s="23" t="s">
        <v>156</v>
      </c>
      <c r="D238" s="24"/>
      <c r="E238" s="24"/>
      <c r="F238" s="14"/>
      <c r="G238" s="674"/>
      <c r="H238" s="677"/>
      <c r="I238" s="692"/>
    </row>
    <row r="239" spans="1:9" ht="32.450000000000003" customHeight="1" x14ac:dyDescent="0.25">
      <c r="A239" s="696"/>
      <c r="B239" s="644"/>
      <c r="C239" s="23" t="s">
        <v>151</v>
      </c>
      <c r="D239" s="24"/>
      <c r="E239" s="24"/>
      <c r="F239" s="14"/>
      <c r="G239" s="675"/>
      <c r="H239" s="678"/>
      <c r="I239" s="693"/>
    </row>
    <row r="240" spans="1:9" x14ac:dyDescent="0.25">
      <c r="A240" s="679" t="s">
        <v>882</v>
      </c>
      <c r="B240" s="642"/>
      <c r="C240" s="507" t="s">
        <v>167</v>
      </c>
      <c r="D240" s="507"/>
      <c r="E240" s="507"/>
      <c r="F240" s="507"/>
      <c r="G240" s="673">
        <v>484415.9</v>
      </c>
      <c r="H240" s="676">
        <v>484.4</v>
      </c>
      <c r="I240" s="531"/>
    </row>
    <row r="241" spans="1:9" ht="15.75" x14ac:dyDescent="0.25">
      <c r="A241" s="680"/>
      <c r="B241" s="643"/>
      <c r="C241" s="23" t="s">
        <v>107</v>
      </c>
      <c r="D241" s="24">
        <v>29869.8</v>
      </c>
      <c r="E241" s="24" t="s">
        <v>28</v>
      </c>
      <c r="F241" s="14"/>
      <c r="G241" s="674"/>
      <c r="H241" s="677"/>
      <c r="I241" s="544"/>
    </row>
    <row r="242" spans="1:9" x14ac:dyDescent="0.25">
      <c r="A242" s="680"/>
      <c r="B242" s="643"/>
      <c r="C242" s="23" t="s">
        <v>109</v>
      </c>
      <c r="D242" s="24"/>
      <c r="E242" s="24"/>
      <c r="F242" s="14"/>
      <c r="G242" s="674"/>
      <c r="H242" s="677"/>
      <c r="I242" s="544"/>
    </row>
    <row r="243" spans="1:9" x14ac:dyDescent="0.25">
      <c r="A243" s="680"/>
      <c r="B243" s="643"/>
      <c r="C243" s="23" t="s">
        <v>111</v>
      </c>
      <c r="D243" s="24"/>
      <c r="E243" s="24"/>
      <c r="F243" s="14"/>
      <c r="G243" s="674"/>
      <c r="H243" s="677"/>
      <c r="I243" s="544"/>
    </row>
    <row r="244" spans="1:9" ht="25.5" x14ac:dyDescent="0.25">
      <c r="A244" s="680"/>
      <c r="B244" s="643"/>
      <c r="C244" s="23" t="s">
        <v>158</v>
      </c>
      <c r="D244" s="24">
        <v>33</v>
      </c>
      <c r="E244" s="24" t="s">
        <v>16</v>
      </c>
      <c r="F244" s="14"/>
      <c r="G244" s="674"/>
      <c r="H244" s="677"/>
      <c r="I244" s="544"/>
    </row>
    <row r="245" spans="1:9" x14ac:dyDescent="0.25">
      <c r="A245" s="680"/>
      <c r="B245" s="643"/>
      <c r="C245" s="15" t="s">
        <v>113</v>
      </c>
      <c r="D245" s="24">
        <v>12</v>
      </c>
      <c r="E245" s="24" t="s">
        <v>16</v>
      </c>
      <c r="F245" s="14"/>
      <c r="G245" s="674"/>
      <c r="H245" s="677"/>
      <c r="I245" s="544"/>
    </row>
    <row r="246" spans="1:9" x14ac:dyDescent="0.25">
      <c r="A246" s="680"/>
      <c r="B246" s="643"/>
      <c r="C246" s="15" t="s">
        <v>114</v>
      </c>
      <c r="D246" s="24">
        <v>21</v>
      </c>
      <c r="E246" s="24" t="s">
        <v>16</v>
      </c>
      <c r="F246" s="14"/>
      <c r="G246" s="674"/>
      <c r="H246" s="677"/>
      <c r="I246" s="544"/>
    </row>
    <row r="247" spans="1:9" x14ac:dyDescent="0.25">
      <c r="A247" s="680"/>
      <c r="B247" s="643"/>
      <c r="C247" s="23" t="s">
        <v>127</v>
      </c>
      <c r="D247" s="24"/>
      <c r="E247" s="24"/>
      <c r="F247" s="14"/>
      <c r="G247" s="674"/>
      <c r="H247" s="677"/>
      <c r="I247" s="544"/>
    </row>
    <row r="248" spans="1:9" x14ac:dyDescent="0.25">
      <c r="A248" s="680"/>
      <c r="B248" s="643"/>
      <c r="C248" s="23" t="s">
        <v>132</v>
      </c>
      <c r="D248" s="24"/>
      <c r="E248" s="24"/>
      <c r="F248" s="14"/>
      <c r="G248" s="674"/>
      <c r="H248" s="677"/>
      <c r="I248" s="544"/>
    </row>
    <row r="249" spans="1:9" x14ac:dyDescent="0.25">
      <c r="A249" s="680"/>
      <c r="B249" s="643"/>
      <c r="C249" s="23" t="s">
        <v>119</v>
      </c>
      <c r="D249" s="24"/>
      <c r="E249" s="24"/>
      <c r="F249" s="14"/>
      <c r="G249" s="674"/>
      <c r="H249" s="677"/>
      <c r="I249" s="544"/>
    </row>
    <row r="250" spans="1:9" x14ac:dyDescent="0.25">
      <c r="A250" s="680"/>
      <c r="B250" s="643"/>
      <c r="C250" s="23" t="s">
        <v>160</v>
      </c>
      <c r="D250" s="24">
        <v>588</v>
      </c>
      <c r="E250" s="24" t="s">
        <v>16</v>
      </c>
      <c r="F250" s="14"/>
      <c r="G250" s="674"/>
      <c r="H250" s="677"/>
      <c r="I250" s="544"/>
    </row>
    <row r="251" spans="1:9" x14ac:dyDescent="0.25">
      <c r="A251" s="680"/>
      <c r="B251" s="643"/>
      <c r="C251" s="15" t="s">
        <v>113</v>
      </c>
      <c r="D251" s="24">
        <v>137</v>
      </c>
      <c r="E251" s="24" t="s">
        <v>16</v>
      </c>
      <c r="F251" s="14"/>
      <c r="G251" s="674"/>
      <c r="H251" s="677"/>
      <c r="I251" s="544"/>
    </row>
    <row r="252" spans="1:9" x14ac:dyDescent="0.25">
      <c r="A252" s="680"/>
      <c r="B252" s="643"/>
      <c r="C252" s="15" t="s">
        <v>114</v>
      </c>
      <c r="D252" s="24">
        <v>451</v>
      </c>
      <c r="E252" s="24" t="s">
        <v>16</v>
      </c>
      <c r="F252" s="14"/>
      <c r="G252" s="674"/>
      <c r="H252" s="677"/>
      <c r="I252" s="544"/>
    </row>
    <row r="253" spans="1:9" x14ac:dyDescent="0.25">
      <c r="A253" s="680"/>
      <c r="B253" s="643"/>
      <c r="C253" s="23" t="s">
        <v>116</v>
      </c>
      <c r="D253" s="24"/>
      <c r="E253" s="24"/>
      <c r="F253" s="14"/>
      <c r="G253" s="674"/>
      <c r="H253" s="677"/>
      <c r="I253" s="544"/>
    </row>
    <row r="254" spans="1:9" x14ac:dyDescent="0.25">
      <c r="A254" s="680"/>
      <c r="B254" s="643"/>
      <c r="C254" s="23" t="s">
        <v>117</v>
      </c>
      <c r="D254" s="24"/>
      <c r="E254" s="24"/>
      <c r="F254" s="14"/>
      <c r="G254" s="674"/>
      <c r="H254" s="677"/>
      <c r="I254" s="544"/>
    </row>
    <row r="255" spans="1:9" ht="25.5" x14ac:dyDescent="0.25">
      <c r="A255" s="680"/>
      <c r="B255" s="643"/>
      <c r="C255" s="23" t="s">
        <v>168</v>
      </c>
      <c r="D255" s="24"/>
      <c r="E255" s="24"/>
      <c r="F255" s="14"/>
      <c r="G255" s="674"/>
      <c r="H255" s="677"/>
      <c r="I255" s="544"/>
    </row>
    <row r="256" spans="1:9" x14ac:dyDescent="0.25">
      <c r="A256" s="680"/>
      <c r="B256" s="643"/>
      <c r="C256" s="23" t="s">
        <v>119</v>
      </c>
      <c r="D256" s="24"/>
      <c r="E256" s="24"/>
      <c r="F256" s="14"/>
      <c r="G256" s="674"/>
      <c r="H256" s="677"/>
      <c r="I256" s="544"/>
    </row>
    <row r="257" spans="1:9" ht="25.5" x14ac:dyDescent="0.25">
      <c r="A257" s="680"/>
      <c r="B257" s="643"/>
      <c r="C257" s="23" t="s">
        <v>161</v>
      </c>
      <c r="D257" s="24" t="s">
        <v>144</v>
      </c>
      <c r="E257" s="24" t="s">
        <v>143</v>
      </c>
      <c r="F257" s="14"/>
      <c r="G257" s="674"/>
      <c r="H257" s="677"/>
      <c r="I257" s="544"/>
    </row>
    <row r="258" spans="1:9" x14ac:dyDescent="0.25">
      <c r="A258" s="680"/>
      <c r="B258" s="643"/>
      <c r="C258" s="15" t="s">
        <v>113</v>
      </c>
      <c r="D258" s="24">
        <v>90</v>
      </c>
      <c r="E258" s="24" t="s">
        <v>16</v>
      </c>
      <c r="F258" s="14"/>
      <c r="G258" s="674"/>
      <c r="H258" s="677"/>
      <c r="I258" s="544"/>
    </row>
    <row r="259" spans="1:9" x14ac:dyDescent="0.25">
      <c r="A259" s="680"/>
      <c r="B259" s="643"/>
      <c r="C259" s="15" t="s">
        <v>114</v>
      </c>
      <c r="D259" s="24">
        <v>460</v>
      </c>
      <c r="E259" s="24" t="s">
        <v>16</v>
      </c>
      <c r="F259" s="14"/>
      <c r="G259" s="674"/>
      <c r="H259" s="677"/>
      <c r="I259" s="544"/>
    </row>
    <row r="260" spans="1:9" x14ac:dyDescent="0.25">
      <c r="A260" s="680"/>
      <c r="B260" s="643"/>
      <c r="C260" s="23" t="s">
        <v>127</v>
      </c>
      <c r="D260" s="24"/>
      <c r="E260" s="24"/>
      <c r="F260" s="14"/>
      <c r="G260" s="674"/>
      <c r="H260" s="677"/>
      <c r="I260" s="544"/>
    </row>
    <row r="261" spans="1:9" x14ac:dyDescent="0.25">
      <c r="A261" s="680"/>
      <c r="B261" s="643"/>
      <c r="C261" s="23" t="s">
        <v>132</v>
      </c>
      <c r="D261" s="24"/>
      <c r="E261" s="24"/>
      <c r="F261" s="14"/>
      <c r="G261" s="674"/>
      <c r="H261" s="677"/>
      <c r="I261" s="544"/>
    </row>
    <row r="262" spans="1:9" x14ac:dyDescent="0.25">
      <c r="A262" s="680"/>
      <c r="B262" s="643"/>
      <c r="C262" s="23" t="s">
        <v>119</v>
      </c>
      <c r="D262" s="24"/>
      <c r="E262" s="24"/>
      <c r="F262" s="14"/>
      <c r="G262" s="674"/>
      <c r="H262" s="677"/>
      <c r="I262" s="544"/>
    </row>
    <row r="263" spans="1:9" ht="25.5" x14ac:dyDescent="0.25">
      <c r="A263" s="680"/>
      <c r="B263" s="643"/>
      <c r="C263" s="23" t="s">
        <v>148</v>
      </c>
      <c r="D263" s="24">
        <v>5455</v>
      </c>
      <c r="E263" s="24" t="s">
        <v>16</v>
      </c>
      <c r="F263" s="14"/>
      <c r="G263" s="674"/>
      <c r="H263" s="677"/>
      <c r="I263" s="544"/>
    </row>
    <row r="264" spans="1:9" x14ac:dyDescent="0.25">
      <c r="A264" s="680"/>
      <c r="B264" s="643"/>
      <c r="C264" s="15" t="s">
        <v>113</v>
      </c>
      <c r="D264" s="24">
        <v>1237</v>
      </c>
      <c r="E264" s="24" t="s">
        <v>16</v>
      </c>
      <c r="F264" s="14"/>
      <c r="G264" s="674"/>
      <c r="H264" s="677"/>
      <c r="I264" s="544"/>
    </row>
    <row r="265" spans="1:9" x14ac:dyDescent="0.25">
      <c r="A265" s="680"/>
      <c r="B265" s="643"/>
      <c r="C265" s="15" t="s">
        <v>114</v>
      </c>
      <c r="D265" s="24">
        <v>4218</v>
      </c>
      <c r="E265" s="24" t="s">
        <v>16</v>
      </c>
      <c r="F265" s="14"/>
      <c r="G265" s="674"/>
      <c r="H265" s="677"/>
      <c r="I265" s="544"/>
    </row>
    <row r="266" spans="1:9" x14ac:dyDescent="0.25">
      <c r="A266" s="680"/>
      <c r="B266" s="643"/>
      <c r="C266" s="23" t="s">
        <v>127</v>
      </c>
      <c r="D266" s="24"/>
      <c r="E266" s="24"/>
      <c r="F266" s="14"/>
      <c r="G266" s="674"/>
      <c r="H266" s="677"/>
      <c r="I266" s="544"/>
    </row>
    <row r="267" spans="1:9" x14ac:dyDescent="0.25">
      <c r="A267" s="680"/>
      <c r="B267" s="643"/>
      <c r="C267" s="23" t="s">
        <v>132</v>
      </c>
      <c r="D267" s="24"/>
      <c r="E267" s="24"/>
      <c r="F267" s="14"/>
      <c r="G267" s="674"/>
      <c r="H267" s="677"/>
      <c r="I267" s="544"/>
    </row>
    <row r="268" spans="1:9" x14ac:dyDescent="0.25">
      <c r="A268" s="680"/>
      <c r="B268" s="643"/>
      <c r="C268" s="23" t="s">
        <v>149</v>
      </c>
      <c r="D268" s="24"/>
      <c r="E268" s="24"/>
      <c r="F268" s="14"/>
      <c r="G268" s="674"/>
      <c r="H268" s="677"/>
      <c r="I268" s="544"/>
    </row>
    <row r="269" spans="1:9" x14ac:dyDescent="0.25">
      <c r="A269" s="680"/>
      <c r="B269" s="643"/>
      <c r="C269" s="23" t="s">
        <v>130</v>
      </c>
      <c r="D269" s="24"/>
      <c r="E269" s="24"/>
      <c r="F269" s="14"/>
      <c r="G269" s="674"/>
      <c r="H269" s="677"/>
      <c r="I269" s="544"/>
    </row>
    <row r="270" spans="1:9" ht="25.5" x14ac:dyDescent="0.25">
      <c r="A270" s="680"/>
      <c r="B270" s="643"/>
      <c r="C270" s="23" t="s">
        <v>162</v>
      </c>
      <c r="D270" s="24" t="s">
        <v>146</v>
      </c>
      <c r="E270" s="24" t="s">
        <v>143</v>
      </c>
      <c r="F270" s="14"/>
      <c r="G270" s="674"/>
      <c r="H270" s="677"/>
      <c r="I270" s="544"/>
    </row>
    <row r="271" spans="1:9" x14ac:dyDescent="0.25">
      <c r="A271" s="680"/>
      <c r="B271" s="643"/>
      <c r="C271" s="15" t="s">
        <v>114</v>
      </c>
      <c r="D271" s="24">
        <v>60</v>
      </c>
      <c r="E271" s="24" t="s">
        <v>16</v>
      </c>
      <c r="F271" s="14"/>
      <c r="G271" s="674"/>
      <c r="H271" s="677"/>
      <c r="I271" s="544"/>
    </row>
    <row r="272" spans="1:9" x14ac:dyDescent="0.25">
      <c r="A272" s="680"/>
      <c r="B272" s="643"/>
      <c r="C272" s="23" t="s">
        <v>127</v>
      </c>
      <c r="D272" s="24"/>
      <c r="E272" s="24"/>
      <c r="F272" s="14"/>
      <c r="G272" s="674"/>
      <c r="H272" s="677"/>
      <c r="I272" s="544"/>
    </row>
    <row r="273" spans="1:9" x14ac:dyDescent="0.25">
      <c r="A273" s="680"/>
      <c r="B273" s="643"/>
      <c r="C273" s="23" t="s">
        <v>132</v>
      </c>
      <c r="D273" s="24"/>
      <c r="E273" s="24"/>
      <c r="F273" s="14"/>
      <c r="G273" s="674"/>
      <c r="H273" s="677"/>
      <c r="I273" s="544"/>
    </row>
    <row r="274" spans="1:9" x14ac:dyDescent="0.25">
      <c r="A274" s="680"/>
      <c r="B274" s="643"/>
      <c r="C274" s="23" t="s">
        <v>153</v>
      </c>
      <c r="D274" s="24"/>
      <c r="E274" s="24"/>
      <c r="F274" s="14"/>
      <c r="G274" s="674"/>
      <c r="H274" s="677"/>
      <c r="I274" s="544"/>
    </row>
    <row r="275" spans="1:9" x14ac:dyDescent="0.25">
      <c r="A275" s="680"/>
      <c r="B275" s="643"/>
      <c r="C275" s="23" t="s">
        <v>119</v>
      </c>
      <c r="D275" s="24"/>
      <c r="E275" s="24"/>
      <c r="F275" s="14"/>
      <c r="G275" s="674"/>
      <c r="H275" s="677"/>
      <c r="I275" s="544"/>
    </row>
    <row r="276" spans="1:9" x14ac:dyDescent="0.25">
      <c r="A276" s="680"/>
      <c r="B276" s="643"/>
      <c r="C276" s="23" t="s">
        <v>163</v>
      </c>
      <c r="D276" s="24">
        <v>37</v>
      </c>
      <c r="E276" s="24" t="s">
        <v>16</v>
      </c>
      <c r="F276" s="14"/>
      <c r="G276" s="674"/>
      <c r="H276" s="677"/>
      <c r="I276" s="544"/>
    </row>
    <row r="277" spans="1:9" x14ac:dyDescent="0.25">
      <c r="A277" s="680"/>
      <c r="B277" s="643"/>
      <c r="C277" s="23" t="s">
        <v>127</v>
      </c>
      <c r="D277" s="24"/>
      <c r="E277" s="24"/>
      <c r="F277" s="14"/>
      <c r="G277" s="674"/>
      <c r="H277" s="677"/>
      <c r="I277" s="544"/>
    </row>
    <row r="278" spans="1:9" x14ac:dyDescent="0.25">
      <c r="A278" s="680"/>
      <c r="B278" s="643"/>
      <c r="C278" s="23" t="s">
        <v>128</v>
      </c>
      <c r="D278" s="24"/>
      <c r="E278" s="24"/>
      <c r="F278" s="14"/>
      <c r="G278" s="674"/>
      <c r="H278" s="677"/>
      <c r="I278" s="544"/>
    </row>
    <row r="279" spans="1:9" x14ac:dyDescent="0.25">
      <c r="A279" s="680"/>
      <c r="B279" s="643"/>
      <c r="C279" s="23" t="s">
        <v>130</v>
      </c>
      <c r="D279" s="24"/>
      <c r="E279" s="24"/>
      <c r="F279" s="14"/>
      <c r="G279" s="674"/>
      <c r="H279" s="677"/>
      <c r="I279" s="544"/>
    </row>
    <row r="280" spans="1:9" x14ac:dyDescent="0.25">
      <c r="A280" s="680"/>
      <c r="B280" s="643"/>
      <c r="C280" s="23" t="s">
        <v>165</v>
      </c>
      <c r="D280" s="24">
        <v>467</v>
      </c>
      <c r="E280" s="24" t="s">
        <v>16</v>
      </c>
      <c r="F280" s="14"/>
      <c r="G280" s="674"/>
      <c r="H280" s="677"/>
      <c r="I280" s="544"/>
    </row>
    <row r="281" spans="1:9" x14ac:dyDescent="0.25">
      <c r="A281" s="680"/>
      <c r="B281" s="643"/>
      <c r="C281" s="23" t="s">
        <v>127</v>
      </c>
      <c r="D281" s="24"/>
      <c r="E281" s="24"/>
      <c r="F281" s="14"/>
      <c r="G281" s="674"/>
      <c r="H281" s="677"/>
      <c r="I281" s="544"/>
    </row>
    <row r="282" spans="1:9" x14ac:dyDescent="0.25">
      <c r="A282" s="680"/>
      <c r="B282" s="643"/>
      <c r="C282" s="23" t="s">
        <v>132</v>
      </c>
      <c r="D282" s="24"/>
      <c r="E282" s="24"/>
      <c r="F282" s="14"/>
      <c r="G282" s="674"/>
      <c r="H282" s="677"/>
      <c r="I282" s="544"/>
    </row>
    <row r="283" spans="1:9" x14ac:dyDescent="0.25">
      <c r="A283" s="680"/>
      <c r="B283" s="643"/>
      <c r="C283" s="23" t="s">
        <v>130</v>
      </c>
      <c r="D283" s="24"/>
      <c r="E283" s="24"/>
      <c r="F283" s="14"/>
      <c r="G283" s="674"/>
      <c r="H283" s="677"/>
      <c r="I283" s="544"/>
    </row>
    <row r="284" spans="1:9" ht="15.75" x14ac:dyDescent="0.25">
      <c r="A284" s="680"/>
      <c r="B284" s="643"/>
      <c r="C284" s="23" t="s">
        <v>166</v>
      </c>
      <c r="D284" s="24">
        <v>177.5</v>
      </c>
      <c r="E284" s="24" t="s">
        <v>28</v>
      </c>
      <c r="F284" s="14"/>
      <c r="G284" s="674"/>
      <c r="H284" s="677"/>
      <c r="I284" s="544"/>
    </row>
    <row r="285" spans="1:9" x14ac:dyDescent="0.25">
      <c r="A285" s="680"/>
      <c r="B285" s="643"/>
      <c r="C285" s="23" t="s">
        <v>139</v>
      </c>
      <c r="D285" s="24"/>
      <c r="E285" s="24"/>
      <c r="F285" s="14"/>
      <c r="G285" s="674"/>
      <c r="H285" s="677"/>
      <c r="I285" s="544"/>
    </row>
    <row r="286" spans="1:9" ht="25.5" x14ac:dyDescent="0.25">
      <c r="A286" s="680"/>
      <c r="B286" s="643"/>
      <c r="C286" s="23" t="s">
        <v>140</v>
      </c>
      <c r="D286" s="24"/>
      <c r="E286" s="24"/>
      <c r="F286" s="14"/>
      <c r="G286" s="674"/>
      <c r="H286" s="677"/>
      <c r="I286" s="544"/>
    </row>
    <row r="287" spans="1:9" x14ac:dyDescent="0.25">
      <c r="A287" s="680"/>
      <c r="B287" s="643"/>
      <c r="C287" s="23" t="s">
        <v>185</v>
      </c>
      <c r="D287" s="24"/>
      <c r="E287" s="24"/>
      <c r="F287" s="14"/>
      <c r="G287" s="674"/>
      <c r="H287" s="677"/>
      <c r="I287" s="544"/>
    </row>
    <row r="288" spans="1:9" x14ac:dyDescent="0.25">
      <c r="A288" s="680"/>
      <c r="B288" s="643"/>
      <c r="C288" s="23" t="s">
        <v>151</v>
      </c>
      <c r="D288" s="24"/>
      <c r="E288" s="24"/>
      <c r="F288" s="14"/>
      <c r="G288" s="674"/>
      <c r="H288" s="677"/>
      <c r="I288" s="544"/>
    </row>
    <row r="289" spans="1:9" x14ac:dyDescent="0.25">
      <c r="A289" s="680"/>
      <c r="B289" s="643"/>
      <c r="C289" s="23" t="s">
        <v>141</v>
      </c>
      <c r="D289" s="24"/>
      <c r="E289" s="24"/>
      <c r="F289" s="14"/>
      <c r="G289" s="674"/>
      <c r="H289" s="677"/>
      <c r="I289" s="544"/>
    </row>
    <row r="290" spans="1:9" x14ac:dyDescent="0.25">
      <c r="A290" s="680"/>
      <c r="B290" s="643"/>
      <c r="C290" s="23" t="s">
        <v>154</v>
      </c>
      <c r="D290" s="24">
        <v>121</v>
      </c>
      <c r="E290" s="24" t="s">
        <v>16</v>
      </c>
      <c r="F290" s="14"/>
      <c r="G290" s="674"/>
      <c r="H290" s="677"/>
      <c r="I290" s="544"/>
    </row>
    <row r="291" spans="1:9" x14ac:dyDescent="0.25">
      <c r="A291" s="680"/>
      <c r="B291" s="643"/>
      <c r="C291" s="23" t="s">
        <v>116</v>
      </c>
      <c r="D291" s="24"/>
      <c r="E291" s="24"/>
      <c r="F291" s="14"/>
      <c r="G291" s="674"/>
      <c r="H291" s="677"/>
      <c r="I291" s="544"/>
    </row>
    <row r="292" spans="1:9" ht="25.5" x14ac:dyDescent="0.25">
      <c r="A292" s="680"/>
      <c r="B292" s="643"/>
      <c r="C292" s="23" t="s">
        <v>155</v>
      </c>
      <c r="D292" s="24"/>
      <c r="E292" s="24"/>
      <c r="F292" s="14"/>
      <c r="G292" s="674"/>
      <c r="H292" s="677"/>
      <c r="I292" s="544"/>
    </row>
    <row r="293" spans="1:9" x14ac:dyDescent="0.25">
      <c r="A293" s="680"/>
      <c r="B293" s="643"/>
      <c r="C293" s="23" t="s">
        <v>156</v>
      </c>
      <c r="D293" s="24"/>
      <c r="E293" s="24"/>
      <c r="F293" s="14"/>
      <c r="G293" s="674"/>
      <c r="H293" s="677"/>
      <c r="I293" s="544"/>
    </row>
    <row r="294" spans="1:9" x14ac:dyDescent="0.25">
      <c r="A294" s="680"/>
      <c r="B294" s="643"/>
      <c r="C294" s="23" t="s">
        <v>151</v>
      </c>
      <c r="D294" s="24"/>
      <c r="E294" s="24"/>
      <c r="F294" s="14"/>
      <c r="G294" s="674"/>
      <c r="H294" s="677"/>
      <c r="I294" s="544"/>
    </row>
    <row r="295" spans="1:9" x14ac:dyDescent="0.25">
      <c r="A295" s="681"/>
      <c r="B295" s="644"/>
      <c r="C295" s="23" t="s">
        <v>169</v>
      </c>
      <c r="D295" s="24"/>
      <c r="E295" s="24"/>
      <c r="F295" s="14"/>
      <c r="G295" s="675"/>
      <c r="H295" s="678"/>
      <c r="I295" s="532"/>
    </row>
    <row r="296" spans="1:9" x14ac:dyDescent="0.25">
      <c r="A296" s="679" t="s">
        <v>883</v>
      </c>
      <c r="B296" s="642"/>
      <c r="C296" s="507" t="s">
        <v>171</v>
      </c>
      <c r="D296" s="507"/>
      <c r="E296" s="507"/>
      <c r="F296" s="507"/>
      <c r="G296" s="673">
        <v>314786.28999999998</v>
      </c>
      <c r="H296" s="676">
        <v>314.8</v>
      </c>
      <c r="I296" s="531"/>
    </row>
    <row r="297" spans="1:9" ht="15.75" x14ac:dyDescent="0.25">
      <c r="A297" s="680"/>
      <c r="B297" s="643"/>
      <c r="C297" s="23" t="s">
        <v>107</v>
      </c>
      <c r="D297" s="24">
        <v>23501.9</v>
      </c>
      <c r="E297" s="24" t="s">
        <v>28</v>
      </c>
      <c r="F297" s="14"/>
      <c r="G297" s="674"/>
      <c r="H297" s="677"/>
      <c r="I297" s="544"/>
    </row>
    <row r="298" spans="1:9" x14ac:dyDescent="0.25">
      <c r="A298" s="680"/>
      <c r="B298" s="643"/>
      <c r="C298" s="23" t="s">
        <v>109</v>
      </c>
      <c r="D298" s="24"/>
      <c r="E298" s="24"/>
      <c r="F298" s="14"/>
      <c r="G298" s="674"/>
      <c r="H298" s="677"/>
      <c r="I298" s="544"/>
    </row>
    <row r="299" spans="1:9" x14ac:dyDescent="0.25">
      <c r="A299" s="680"/>
      <c r="B299" s="643"/>
      <c r="C299" s="23" t="s">
        <v>111</v>
      </c>
      <c r="D299" s="24"/>
      <c r="E299" s="24"/>
      <c r="F299" s="14"/>
      <c r="G299" s="674"/>
      <c r="H299" s="677"/>
      <c r="I299" s="544"/>
    </row>
    <row r="300" spans="1:9" ht="25.5" x14ac:dyDescent="0.25">
      <c r="A300" s="680"/>
      <c r="B300" s="643"/>
      <c r="C300" s="23" t="s">
        <v>158</v>
      </c>
      <c r="D300" s="24">
        <v>33</v>
      </c>
      <c r="E300" s="24" t="s">
        <v>16</v>
      </c>
      <c r="F300" s="14"/>
      <c r="G300" s="674"/>
      <c r="H300" s="677"/>
      <c r="I300" s="544"/>
    </row>
    <row r="301" spans="1:9" x14ac:dyDescent="0.25">
      <c r="A301" s="680"/>
      <c r="B301" s="643"/>
      <c r="C301" s="15" t="s">
        <v>113</v>
      </c>
      <c r="D301" s="24">
        <v>12</v>
      </c>
      <c r="E301" s="24" t="s">
        <v>16</v>
      </c>
      <c r="F301" s="14"/>
      <c r="G301" s="674"/>
      <c r="H301" s="677"/>
      <c r="I301" s="544"/>
    </row>
    <row r="302" spans="1:9" x14ac:dyDescent="0.25">
      <c r="A302" s="680"/>
      <c r="B302" s="643"/>
      <c r="C302" s="15" t="s">
        <v>114</v>
      </c>
      <c r="D302" s="24">
        <v>21</v>
      </c>
      <c r="E302" s="24" t="s">
        <v>16</v>
      </c>
      <c r="F302" s="14"/>
      <c r="G302" s="674"/>
      <c r="H302" s="677"/>
      <c r="I302" s="544"/>
    </row>
    <row r="303" spans="1:9" x14ac:dyDescent="0.25">
      <c r="A303" s="680"/>
      <c r="B303" s="643"/>
      <c r="C303" s="23" t="s">
        <v>127</v>
      </c>
      <c r="D303" s="24"/>
      <c r="E303" s="24"/>
      <c r="F303" s="14"/>
      <c r="G303" s="674"/>
      <c r="H303" s="677"/>
      <c r="I303" s="544"/>
    </row>
    <row r="304" spans="1:9" x14ac:dyDescent="0.25">
      <c r="A304" s="680"/>
      <c r="B304" s="643"/>
      <c r="C304" s="23" t="s">
        <v>132</v>
      </c>
      <c r="D304" s="24"/>
      <c r="E304" s="24"/>
      <c r="F304" s="14"/>
      <c r="G304" s="674"/>
      <c r="H304" s="677"/>
      <c r="I304" s="544"/>
    </row>
    <row r="305" spans="1:9" x14ac:dyDescent="0.25">
      <c r="A305" s="680"/>
      <c r="B305" s="643"/>
      <c r="C305" s="23" t="s">
        <v>119</v>
      </c>
      <c r="D305" s="24"/>
      <c r="E305" s="24"/>
      <c r="F305" s="14"/>
      <c r="G305" s="674"/>
      <c r="H305" s="677"/>
      <c r="I305" s="544"/>
    </row>
    <row r="306" spans="1:9" x14ac:dyDescent="0.25">
      <c r="A306" s="680"/>
      <c r="B306" s="643"/>
      <c r="C306" s="23" t="s">
        <v>160</v>
      </c>
      <c r="D306" s="24">
        <v>588</v>
      </c>
      <c r="E306" s="24" t="s">
        <v>16</v>
      </c>
      <c r="F306" s="14"/>
      <c r="G306" s="674"/>
      <c r="H306" s="677"/>
      <c r="I306" s="544"/>
    </row>
    <row r="307" spans="1:9" x14ac:dyDescent="0.25">
      <c r="A307" s="680"/>
      <c r="B307" s="643"/>
      <c r="C307" s="15" t="s">
        <v>113</v>
      </c>
      <c r="D307" s="24">
        <v>137</v>
      </c>
      <c r="E307" s="24" t="s">
        <v>16</v>
      </c>
      <c r="F307" s="14"/>
      <c r="G307" s="674"/>
      <c r="H307" s="677"/>
      <c r="I307" s="544"/>
    </row>
    <row r="308" spans="1:9" x14ac:dyDescent="0.25">
      <c r="A308" s="680"/>
      <c r="B308" s="643"/>
      <c r="C308" s="15" t="s">
        <v>114</v>
      </c>
      <c r="D308" s="24">
        <v>451</v>
      </c>
      <c r="E308" s="24" t="s">
        <v>16</v>
      </c>
      <c r="F308" s="14"/>
      <c r="G308" s="674"/>
      <c r="H308" s="677"/>
      <c r="I308" s="544"/>
    </row>
    <row r="309" spans="1:9" x14ac:dyDescent="0.25">
      <c r="A309" s="680"/>
      <c r="B309" s="643"/>
      <c r="C309" s="23" t="s">
        <v>116</v>
      </c>
      <c r="D309" s="24"/>
      <c r="E309" s="24"/>
      <c r="F309" s="14"/>
      <c r="G309" s="674"/>
      <c r="H309" s="677"/>
      <c r="I309" s="544"/>
    </row>
    <row r="310" spans="1:9" x14ac:dyDescent="0.25">
      <c r="A310" s="680"/>
      <c r="B310" s="643"/>
      <c r="C310" s="23" t="s">
        <v>117</v>
      </c>
      <c r="D310" s="24"/>
      <c r="E310" s="24"/>
      <c r="F310" s="14"/>
      <c r="G310" s="674"/>
      <c r="H310" s="677"/>
      <c r="I310" s="544"/>
    </row>
    <row r="311" spans="1:9" x14ac:dyDescent="0.25">
      <c r="A311" s="680"/>
      <c r="B311" s="643"/>
      <c r="C311" s="23" t="s">
        <v>119</v>
      </c>
      <c r="D311" s="24"/>
      <c r="E311" s="24"/>
      <c r="F311" s="14"/>
      <c r="G311" s="674"/>
      <c r="H311" s="677"/>
      <c r="I311" s="544"/>
    </row>
    <row r="312" spans="1:9" ht="25.5" x14ac:dyDescent="0.25">
      <c r="A312" s="680"/>
      <c r="B312" s="643"/>
      <c r="C312" s="23" t="s">
        <v>161</v>
      </c>
      <c r="D312" s="24" t="s">
        <v>144</v>
      </c>
      <c r="E312" s="24" t="s">
        <v>143</v>
      </c>
      <c r="F312" s="14"/>
      <c r="G312" s="674"/>
      <c r="H312" s="677"/>
      <c r="I312" s="544"/>
    </row>
    <row r="313" spans="1:9" x14ac:dyDescent="0.25">
      <c r="A313" s="680"/>
      <c r="B313" s="643"/>
      <c r="C313" s="15" t="s">
        <v>113</v>
      </c>
      <c r="D313" s="24">
        <v>90</v>
      </c>
      <c r="E313" s="24" t="s">
        <v>16</v>
      </c>
      <c r="F313" s="14"/>
      <c r="G313" s="674"/>
      <c r="H313" s="677"/>
      <c r="I313" s="544"/>
    </row>
    <row r="314" spans="1:9" x14ac:dyDescent="0.25">
      <c r="A314" s="680"/>
      <c r="B314" s="643"/>
      <c r="C314" s="15" t="s">
        <v>114</v>
      </c>
      <c r="D314" s="24">
        <v>460</v>
      </c>
      <c r="E314" s="24" t="s">
        <v>16</v>
      </c>
      <c r="F314" s="14"/>
      <c r="G314" s="674"/>
      <c r="H314" s="677"/>
      <c r="I314" s="544"/>
    </row>
    <row r="315" spans="1:9" x14ac:dyDescent="0.25">
      <c r="A315" s="680"/>
      <c r="B315" s="643"/>
      <c r="C315" s="23" t="s">
        <v>127</v>
      </c>
      <c r="D315" s="24"/>
      <c r="E315" s="24"/>
      <c r="F315" s="14"/>
      <c r="G315" s="674"/>
      <c r="H315" s="677"/>
      <c r="I315" s="544"/>
    </row>
    <row r="316" spans="1:9" x14ac:dyDescent="0.25">
      <c r="A316" s="680"/>
      <c r="B316" s="643"/>
      <c r="C316" s="23" t="s">
        <v>132</v>
      </c>
      <c r="D316" s="24"/>
      <c r="E316" s="24"/>
      <c r="F316" s="14"/>
      <c r="G316" s="674"/>
      <c r="H316" s="677"/>
      <c r="I316" s="544"/>
    </row>
    <row r="317" spans="1:9" x14ac:dyDescent="0.25">
      <c r="A317" s="680"/>
      <c r="B317" s="643"/>
      <c r="C317" s="23" t="s">
        <v>119</v>
      </c>
      <c r="D317" s="24"/>
      <c r="E317" s="24"/>
      <c r="F317" s="14"/>
      <c r="G317" s="674"/>
      <c r="H317" s="677"/>
      <c r="I317" s="544"/>
    </row>
    <row r="318" spans="1:9" ht="25.5" x14ac:dyDescent="0.25">
      <c r="A318" s="680"/>
      <c r="B318" s="643"/>
      <c r="C318" s="23" t="s">
        <v>148</v>
      </c>
      <c r="D318" s="24">
        <v>5455</v>
      </c>
      <c r="E318" s="24" t="s">
        <v>16</v>
      </c>
      <c r="F318" s="14"/>
      <c r="G318" s="674"/>
      <c r="H318" s="677"/>
      <c r="I318" s="544"/>
    </row>
    <row r="319" spans="1:9" x14ac:dyDescent="0.25">
      <c r="A319" s="680"/>
      <c r="B319" s="643"/>
      <c r="C319" s="15" t="s">
        <v>113</v>
      </c>
      <c r="D319" s="24">
        <v>1237</v>
      </c>
      <c r="E319" s="24" t="s">
        <v>16</v>
      </c>
      <c r="F319" s="14"/>
      <c r="G319" s="674"/>
      <c r="H319" s="677"/>
      <c r="I319" s="544"/>
    </row>
    <row r="320" spans="1:9" x14ac:dyDescent="0.25">
      <c r="A320" s="680"/>
      <c r="B320" s="643"/>
      <c r="C320" s="15" t="s">
        <v>114</v>
      </c>
      <c r="D320" s="24">
        <v>4218</v>
      </c>
      <c r="E320" s="24" t="s">
        <v>16</v>
      </c>
      <c r="F320" s="14"/>
      <c r="G320" s="674"/>
      <c r="H320" s="677"/>
      <c r="I320" s="544"/>
    </row>
    <row r="321" spans="1:9" x14ac:dyDescent="0.25">
      <c r="A321" s="680"/>
      <c r="B321" s="643"/>
      <c r="C321" s="23" t="s">
        <v>127</v>
      </c>
      <c r="D321" s="24"/>
      <c r="E321" s="24"/>
      <c r="F321" s="14"/>
      <c r="G321" s="674"/>
      <c r="H321" s="677"/>
      <c r="I321" s="544"/>
    </row>
    <row r="322" spans="1:9" x14ac:dyDescent="0.25">
      <c r="A322" s="680"/>
      <c r="B322" s="643"/>
      <c r="C322" s="23" t="s">
        <v>132</v>
      </c>
      <c r="D322" s="24"/>
      <c r="E322" s="24"/>
      <c r="F322" s="14"/>
      <c r="G322" s="674"/>
      <c r="H322" s="677"/>
      <c r="I322" s="544"/>
    </row>
    <row r="323" spans="1:9" x14ac:dyDescent="0.25">
      <c r="A323" s="680"/>
      <c r="B323" s="643"/>
      <c r="C323" s="23" t="s">
        <v>149</v>
      </c>
      <c r="D323" s="24"/>
      <c r="E323" s="24"/>
      <c r="F323" s="14"/>
      <c r="G323" s="674"/>
      <c r="H323" s="677"/>
      <c r="I323" s="544"/>
    </row>
    <row r="324" spans="1:9" x14ac:dyDescent="0.25">
      <c r="A324" s="680"/>
      <c r="B324" s="643"/>
      <c r="C324" s="23" t="s">
        <v>130</v>
      </c>
      <c r="D324" s="24"/>
      <c r="E324" s="24"/>
      <c r="F324" s="14"/>
      <c r="G324" s="674"/>
      <c r="H324" s="677"/>
      <c r="I324" s="544"/>
    </row>
    <row r="325" spans="1:9" ht="25.5" x14ac:dyDescent="0.25">
      <c r="A325" s="680"/>
      <c r="B325" s="643"/>
      <c r="C325" s="23" t="s">
        <v>162</v>
      </c>
      <c r="D325" s="24" t="s">
        <v>146</v>
      </c>
      <c r="E325" s="24" t="s">
        <v>143</v>
      </c>
      <c r="F325" s="14"/>
      <c r="G325" s="674"/>
      <c r="H325" s="677"/>
      <c r="I325" s="544"/>
    </row>
    <row r="326" spans="1:9" x14ac:dyDescent="0.25">
      <c r="A326" s="680"/>
      <c r="B326" s="643"/>
      <c r="C326" s="15" t="s">
        <v>114</v>
      </c>
      <c r="D326" s="24">
        <v>60</v>
      </c>
      <c r="E326" s="24" t="s">
        <v>16</v>
      </c>
      <c r="F326" s="14"/>
      <c r="G326" s="674"/>
      <c r="H326" s="677"/>
      <c r="I326" s="544"/>
    </row>
    <row r="327" spans="1:9" x14ac:dyDescent="0.25">
      <c r="A327" s="680"/>
      <c r="B327" s="643"/>
      <c r="C327" s="23" t="s">
        <v>127</v>
      </c>
      <c r="D327" s="24"/>
      <c r="E327" s="24"/>
      <c r="F327" s="14"/>
      <c r="G327" s="674"/>
      <c r="H327" s="677"/>
      <c r="I327" s="544"/>
    </row>
    <row r="328" spans="1:9" x14ac:dyDescent="0.25">
      <c r="A328" s="680"/>
      <c r="B328" s="643"/>
      <c r="C328" s="23" t="s">
        <v>132</v>
      </c>
      <c r="D328" s="24"/>
      <c r="E328" s="24"/>
      <c r="F328" s="14"/>
      <c r="G328" s="674"/>
      <c r="H328" s="677"/>
      <c r="I328" s="544"/>
    </row>
    <row r="329" spans="1:9" x14ac:dyDescent="0.25">
      <c r="A329" s="680"/>
      <c r="B329" s="643"/>
      <c r="C329" s="23" t="s">
        <v>119</v>
      </c>
      <c r="D329" s="24"/>
      <c r="E329" s="24"/>
      <c r="F329" s="14"/>
      <c r="G329" s="674"/>
      <c r="H329" s="677"/>
      <c r="I329" s="544"/>
    </row>
    <row r="330" spans="1:9" x14ac:dyDescent="0.25">
      <c r="A330" s="680"/>
      <c r="B330" s="643"/>
      <c r="C330" s="23" t="s">
        <v>163</v>
      </c>
      <c r="D330" s="24">
        <v>37</v>
      </c>
      <c r="E330" s="24" t="s">
        <v>16</v>
      </c>
      <c r="F330" s="14"/>
      <c r="G330" s="674"/>
      <c r="H330" s="677"/>
      <c r="I330" s="544"/>
    </row>
    <row r="331" spans="1:9" x14ac:dyDescent="0.25">
      <c r="A331" s="680"/>
      <c r="B331" s="643"/>
      <c r="C331" s="23" t="s">
        <v>127</v>
      </c>
      <c r="D331" s="24"/>
      <c r="E331" s="24"/>
      <c r="F331" s="14"/>
      <c r="G331" s="674"/>
      <c r="H331" s="677"/>
      <c r="I331" s="544"/>
    </row>
    <row r="332" spans="1:9" x14ac:dyDescent="0.25">
      <c r="A332" s="680"/>
      <c r="B332" s="643"/>
      <c r="C332" s="23" t="s">
        <v>128</v>
      </c>
      <c r="D332" s="24"/>
      <c r="E332" s="24"/>
      <c r="F332" s="14"/>
      <c r="G332" s="674"/>
      <c r="H332" s="677"/>
      <c r="I332" s="544"/>
    </row>
    <row r="333" spans="1:9" x14ac:dyDescent="0.25">
      <c r="A333" s="680"/>
      <c r="B333" s="643"/>
      <c r="C333" s="23" t="s">
        <v>130</v>
      </c>
      <c r="D333" s="24"/>
      <c r="E333" s="24"/>
      <c r="F333" s="14"/>
      <c r="G333" s="674"/>
      <c r="H333" s="677"/>
      <c r="I333" s="544"/>
    </row>
    <row r="334" spans="1:9" x14ac:dyDescent="0.25">
      <c r="A334" s="680"/>
      <c r="B334" s="643"/>
      <c r="C334" s="23" t="s">
        <v>165</v>
      </c>
      <c r="D334" s="24">
        <v>467</v>
      </c>
      <c r="E334" s="24" t="s">
        <v>16</v>
      </c>
      <c r="F334" s="14"/>
      <c r="G334" s="674"/>
      <c r="H334" s="677"/>
      <c r="I334" s="544"/>
    </row>
    <row r="335" spans="1:9" x14ac:dyDescent="0.25">
      <c r="A335" s="680"/>
      <c r="B335" s="643"/>
      <c r="C335" s="23" t="s">
        <v>127</v>
      </c>
      <c r="D335" s="24"/>
      <c r="E335" s="24"/>
      <c r="F335" s="14"/>
      <c r="G335" s="674"/>
      <c r="H335" s="677"/>
      <c r="I335" s="544"/>
    </row>
    <row r="336" spans="1:9" x14ac:dyDescent="0.25">
      <c r="A336" s="680"/>
      <c r="B336" s="643"/>
      <c r="C336" s="23" t="s">
        <v>132</v>
      </c>
      <c r="D336" s="24"/>
      <c r="E336" s="24"/>
      <c r="F336" s="14"/>
      <c r="G336" s="674"/>
      <c r="H336" s="677"/>
      <c r="I336" s="544"/>
    </row>
    <row r="337" spans="1:9" x14ac:dyDescent="0.25">
      <c r="A337" s="680"/>
      <c r="B337" s="643"/>
      <c r="C337" s="23" t="s">
        <v>119</v>
      </c>
      <c r="D337" s="24"/>
      <c r="E337" s="24"/>
      <c r="F337" s="14"/>
      <c r="G337" s="674"/>
      <c r="H337" s="677"/>
      <c r="I337" s="544"/>
    </row>
    <row r="338" spans="1:9" ht="15.75" x14ac:dyDescent="0.25">
      <c r="A338" s="680"/>
      <c r="B338" s="643"/>
      <c r="C338" s="23" t="s">
        <v>166</v>
      </c>
      <c r="D338" s="24">
        <v>177.5</v>
      </c>
      <c r="E338" s="24" t="s">
        <v>28</v>
      </c>
      <c r="F338" s="14"/>
      <c r="G338" s="674"/>
      <c r="H338" s="677"/>
      <c r="I338" s="544"/>
    </row>
    <row r="339" spans="1:9" x14ac:dyDescent="0.25">
      <c r="A339" s="680"/>
      <c r="B339" s="643"/>
      <c r="C339" s="23" t="s">
        <v>139</v>
      </c>
      <c r="D339" s="24"/>
      <c r="E339" s="24"/>
      <c r="F339" s="14"/>
      <c r="G339" s="674"/>
      <c r="H339" s="677"/>
      <c r="I339" s="544"/>
    </row>
    <row r="340" spans="1:9" ht="25.5" x14ac:dyDescent="0.25">
      <c r="A340" s="680"/>
      <c r="B340" s="643"/>
      <c r="C340" s="23" t="s">
        <v>140</v>
      </c>
      <c r="D340" s="24"/>
      <c r="E340" s="24"/>
      <c r="F340" s="14"/>
      <c r="G340" s="674"/>
      <c r="H340" s="677"/>
      <c r="I340" s="544"/>
    </row>
    <row r="341" spans="1:9" ht="25.5" x14ac:dyDescent="0.25">
      <c r="A341" s="680"/>
      <c r="B341" s="643"/>
      <c r="C341" s="23" t="s">
        <v>172</v>
      </c>
      <c r="D341" s="24"/>
      <c r="E341" s="24"/>
      <c r="F341" s="14"/>
      <c r="G341" s="674"/>
      <c r="H341" s="677"/>
      <c r="I341" s="544"/>
    </row>
    <row r="342" spans="1:9" x14ac:dyDescent="0.25">
      <c r="A342" s="680"/>
      <c r="B342" s="643"/>
      <c r="C342" s="23" t="s">
        <v>141</v>
      </c>
      <c r="D342" s="24"/>
      <c r="E342" s="24"/>
      <c r="F342" s="14"/>
      <c r="G342" s="674"/>
      <c r="H342" s="677"/>
      <c r="I342" s="544"/>
    </row>
    <row r="343" spans="1:9" x14ac:dyDescent="0.25">
      <c r="A343" s="680"/>
      <c r="B343" s="643"/>
      <c r="C343" s="23" t="s">
        <v>154</v>
      </c>
      <c r="D343" s="24">
        <v>121</v>
      </c>
      <c r="E343" s="24" t="s">
        <v>16</v>
      </c>
      <c r="F343" s="14"/>
      <c r="G343" s="674"/>
      <c r="H343" s="677"/>
      <c r="I343" s="544"/>
    </row>
    <row r="344" spans="1:9" x14ac:dyDescent="0.25">
      <c r="A344" s="680"/>
      <c r="B344" s="643"/>
      <c r="C344" s="23" t="s">
        <v>116</v>
      </c>
      <c r="D344" s="24"/>
      <c r="E344" s="24"/>
      <c r="F344" s="14"/>
      <c r="G344" s="674"/>
      <c r="H344" s="677"/>
      <c r="I344" s="544"/>
    </row>
    <row r="345" spans="1:9" ht="25.5" x14ac:dyDescent="0.25">
      <c r="A345" s="680"/>
      <c r="B345" s="643"/>
      <c r="C345" s="23" t="s">
        <v>173</v>
      </c>
      <c r="D345" s="24"/>
      <c r="E345" s="24"/>
      <c r="F345" s="14"/>
      <c r="G345" s="674"/>
      <c r="H345" s="677"/>
      <c r="I345" s="544"/>
    </row>
    <row r="346" spans="1:9" x14ac:dyDescent="0.25">
      <c r="A346" s="680"/>
      <c r="B346" s="643"/>
      <c r="C346" s="23" t="s">
        <v>128</v>
      </c>
      <c r="D346" s="24"/>
      <c r="E346" s="24"/>
      <c r="F346" s="14"/>
      <c r="G346" s="674"/>
      <c r="H346" s="677"/>
      <c r="I346" s="544"/>
    </row>
    <row r="347" spans="1:9" x14ac:dyDescent="0.25">
      <c r="A347" s="681"/>
      <c r="B347" s="644"/>
      <c r="C347" s="23" t="s">
        <v>174</v>
      </c>
      <c r="D347" s="24"/>
      <c r="E347" s="24"/>
      <c r="F347" s="14"/>
      <c r="G347" s="675"/>
      <c r="H347" s="678"/>
      <c r="I347" s="532"/>
    </row>
    <row r="348" spans="1:9" x14ac:dyDescent="0.25">
      <c r="A348" s="679" t="s">
        <v>884</v>
      </c>
      <c r="B348" s="642"/>
      <c r="C348" s="507" t="s">
        <v>175</v>
      </c>
      <c r="D348" s="507"/>
      <c r="E348" s="507"/>
      <c r="F348" s="507"/>
      <c r="G348" s="673">
        <v>12662</v>
      </c>
      <c r="H348" s="676">
        <v>12.7</v>
      </c>
      <c r="I348" s="531"/>
    </row>
    <row r="349" spans="1:9" ht="25.5" x14ac:dyDescent="0.25">
      <c r="A349" s="680"/>
      <c r="B349" s="643"/>
      <c r="C349" s="23" t="s">
        <v>176</v>
      </c>
      <c r="D349" s="24">
        <v>5455</v>
      </c>
      <c r="E349" s="24" t="s">
        <v>16</v>
      </c>
      <c r="F349" s="14"/>
      <c r="G349" s="674"/>
      <c r="H349" s="677"/>
      <c r="I349" s="544"/>
    </row>
    <row r="350" spans="1:9" x14ac:dyDescent="0.25">
      <c r="A350" s="680"/>
      <c r="B350" s="643"/>
      <c r="C350" s="15" t="s">
        <v>113</v>
      </c>
      <c r="D350" s="24">
        <v>1237</v>
      </c>
      <c r="E350" s="24" t="s">
        <v>16</v>
      </c>
      <c r="F350" s="14"/>
      <c r="G350" s="674"/>
      <c r="H350" s="677"/>
      <c r="I350" s="544"/>
    </row>
    <row r="351" spans="1:9" x14ac:dyDescent="0.25">
      <c r="A351" s="680"/>
      <c r="B351" s="643"/>
      <c r="C351" s="15" t="s">
        <v>114</v>
      </c>
      <c r="D351" s="24">
        <v>4218</v>
      </c>
      <c r="E351" s="24" t="s">
        <v>16</v>
      </c>
      <c r="F351" s="14"/>
      <c r="G351" s="674"/>
      <c r="H351" s="677"/>
      <c r="I351" s="544"/>
    </row>
    <row r="352" spans="1:9" x14ac:dyDescent="0.25">
      <c r="A352" s="680"/>
      <c r="B352" s="643"/>
      <c r="C352" s="23" t="s">
        <v>149</v>
      </c>
      <c r="D352" s="24"/>
      <c r="E352" s="24"/>
      <c r="F352" s="14"/>
      <c r="G352" s="674"/>
      <c r="H352" s="677"/>
      <c r="I352" s="544"/>
    </row>
    <row r="353" spans="1:9" x14ac:dyDescent="0.25">
      <c r="A353" s="680"/>
      <c r="B353" s="643"/>
      <c r="C353" s="23" t="s">
        <v>130</v>
      </c>
      <c r="D353" s="24"/>
      <c r="E353" s="24"/>
      <c r="F353" s="14"/>
      <c r="G353" s="674"/>
      <c r="H353" s="677"/>
      <c r="I353" s="544"/>
    </row>
    <row r="354" spans="1:9" x14ac:dyDescent="0.25">
      <c r="A354" s="680"/>
      <c r="B354" s="643"/>
      <c r="C354" s="23" t="s">
        <v>177</v>
      </c>
      <c r="D354" s="24">
        <v>37</v>
      </c>
      <c r="E354" s="24" t="s">
        <v>16</v>
      </c>
      <c r="F354" s="14"/>
      <c r="G354" s="674"/>
      <c r="H354" s="677"/>
      <c r="I354" s="544"/>
    </row>
    <row r="355" spans="1:9" x14ac:dyDescent="0.25">
      <c r="A355" s="680"/>
      <c r="B355" s="643"/>
      <c r="C355" s="23" t="s">
        <v>178</v>
      </c>
      <c r="D355" s="24"/>
      <c r="E355" s="24"/>
      <c r="F355" s="14"/>
      <c r="G355" s="674"/>
      <c r="H355" s="677"/>
      <c r="I355" s="544"/>
    </row>
    <row r="356" spans="1:9" x14ac:dyDescent="0.25">
      <c r="A356" s="680"/>
      <c r="B356" s="643"/>
      <c r="C356" s="23" t="s">
        <v>124</v>
      </c>
      <c r="D356" s="24"/>
      <c r="E356" s="24"/>
      <c r="F356" s="14"/>
      <c r="G356" s="674"/>
      <c r="H356" s="677"/>
      <c r="I356" s="544"/>
    </row>
    <row r="357" spans="1:9" x14ac:dyDescent="0.25">
      <c r="A357" s="680"/>
      <c r="B357" s="643"/>
      <c r="C357" s="23" t="s">
        <v>119</v>
      </c>
      <c r="D357" s="24"/>
      <c r="E357" s="24"/>
      <c r="F357" s="14"/>
      <c r="G357" s="674"/>
      <c r="H357" s="677"/>
      <c r="I357" s="544"/>
    </row>
    <row r="358" spans="1:9" ht="15.75" x14ac:dyDescent="0.25">
      <c r="A358" s="680"/>
      <c r="B358" s="643"/>
      <c r="C358" s="23" t="s">
        <v>179</v>
      </c>
      <c r="D358" s="24">
        <v>177.5</v>
      </c>
      <c r="E358" s="24" t="s">
        <v>28</v>
      </c>
      <c r="F358" s="14"/>
      <c r="G358" s="674"/>
      <c r="H358" s="677"/>
      <c r="I358" s="544"/>
    </row>
    <row r="359" spans="1:9" x14ac:dyDescent="0.25">
      <c r="A359" s="680"/>
      <c r="B359" s="643"/>
      <c r="C359" s="23" t="s">
        <v>180</v>
      </c>
      <c r="D359" s="24"/>
      <c r="E359" s="24"/>
      <c r="F359" s="14"/>
      <c r="G359" s="674"/>
      <c r="H359" s="677"/>
      <c r="I359" s="544"/>
    </row>
    <row r="360" spans="1:9" x14ac:dyDescent="0.25">
      <c r="A360" s="680"/>
      <c r="B360" s="643"/>
      <c r="C360" s="23" t="s">
        <v>181</v>
      </c>
      <c r="D360" s="24"/>
      <c r="E360" s="24"/>
      <c r="F360" s="14"/>
      <c r="G360" s="674"/>
      <c r="H360" s="677"/>
      <c r="I360" s="544"/>
    </row>
    <row r="361" spans="1:9" ht="25.5" x14ac:dyDescent="0.25">
      <c r="A361" s="680"/>
      <c r="B361" s="643"/>
      <c r="C361" s="23" t="s">
        <v>172</v>
      </c>
      <c r="D361" s="24"/>
      <c r="E361" s="24"/>
      <c r="F361" s="14"/>
      <c r="G361" s="674"/>
      <c r="H361" s="677"/>
      <c r="I361" s="544"/>
    </row>
    <row r="362" spans="1:9" x14ac:dyDescent="0.25">
      <c r="A362" s="680"/>
      <c r="B362" s="643"/>
      <c r="C362" s="23" t="s">
        <v>174</v>
      </c>
      <c r="D362" s="24"/>
      <c r="E362" s="24"/>
      <c r="F362" s="14"/>
      <c r="G362" s="674"/>
      <c r="H362" s="677"/>
      <c r="I362" s="544"/>
    </row>
    <row r="363" spans="1:9" x14ac:dyDescent="0.25">
      <c r="A363" s="680"/>
      <c r="B363" s="643"/>
      <c r="C363" s="23" t="s">
        <v>182</v>
      </c>
      <c r="D363" s="24">
        <v>121</v>
      </c>
      <c r="E363" s="24" t="s">
        <v>16</v>
      </c>
      <c r="F363" s="14"/>
      <c r="G363" s="674"/>
      <c r="H363" s="677"/>
      <c r="I363" s="544"/>
    </row>
    <row r="364" spans="1:9" x14ac:dyDescent="0.25">
      <c r="A364" s="680"/>
      <c r="B364" s="643"/>
      <c r="C364" s="23" t="s">
        <v>183</v>
      </c>
      <c r="D364" s="24"/>
      <c r="E364" s="24"/>
      <c r="F364" s="14"/>
      <c r="G364" s="674"/>
      <c r="H364" s="677"/>
      <c r="I364" s="544"/>
    </row>
    <row r="365" spans="1:9" x14ac:dyDescent="0.25">
      <c r="A365" s="680"/>
      <c r="B365" s="643"/>
      <c r="C365" s="23" t="s">
        <v>184</v>
      </c>
      <c r="D365" s="24"/>
      <c r="E365" s="24"/>
      <c r="F365" s="14"/>
      <c r="G365" s="674"/>
      <c r="H365" s="677"/>
      <c r="I365" s="544"/>
    </row>
    <row r="366" spans="1:9" x14ac:dyDescent="0.25">
      <c r="A366" s="681"/>
      <c r="B366" s="644"/>
      <c r="C366" s="23" t="s">
        <v>174</v>
      </c>
      <c r="D366" s="24"/>
      <c r="E366" s="24"/>
      <c r="F366" s="14"/>
      <c r="G366" s="675"/>
      <c r="H366" s="678"/>
      <c r="I366" s="532"/>
    </row>
    <row r="367" spans="1:9" ht="42" customHeight="1" x14ac:dyDescent="0.25">
      <c r="A367" s="509" t="s">
        <v>847</v>
      </c>
      <c r="B367" s="509"/>
      <c r="C367" s="509"/>
      <c r="D367" s="509"/>
      <c r="E367" s="509"/>
      <c r="F367" s="509"/>
      <c r="G367" s="1">
        <f>SUM(G51:G366)</f>
        <v>2103641.12</v>
      </c>
      <c r="H367" s="126">
        <f>SUM(H51:H366)</f>
        <v>2103.8000000000002</v>
      </c>
      <c r="I367" s="13"/>
    </row>
    <row r="368" spans="1:9" ht="33" customHeight="1" x14ac:dyDescent="0.25">
      <c r="A368" s="507" t="s">
        <v>885</v>
      </c>
      <c r="B368" s="507"/>
      <c r="C368" s="507"/>
      <c r="D368" s="507"/>
      <c r="E368" s="507"/>
      <c r="F368" s="507"/>
      <c r="G368" s="507"/>
      <c r="H368" s="507"/>
      <c r="I368" s="507"/>
    </row>
    <row r="369" spans="1:9" x14ac:dyDescent="0.25">
      <c r="A369" s="503" t="s">
        <v>886</v>
      </c>
      <c r="B369" s="497" t="s">
        <v>743</v>
      </c>
      <c r="C369" s="23" t="s">
        <v>750</v>
      </c>
      <c r="D369" s="14"/>
      <c r="E369" s="14"/>
      <c r="F369" s="608">
        <v>33055.199999999997</v>
      </c>
      <c r="G369" s="627">
        <f>F369</f>
        <v>33055.199999999997</v>
      </c>
      <c r="H369" s="599">
        <v>33.1</v>
      </c>
      <c r="I369" s="648" t="s">
        <v>752</v>
      </c>
    </row>
    <row r="370" spans="1:9" ht="15.75" x14ac:dyDescent="0.25">
      <c r="A370" s="503"/>
      <c r="B370" s="497"/>
      <c r="C370" s="13" t="s">
        <v>751</v>
      </c>
      <c r="D370" s="24">
        <v>17</v>
      </c>
      <c r="E370" s="24" t="s">
        <v>28</v>
      </c>
      <c r="F370" s="609"/>
      <c r="G370" s="627"/>
      <c r="H370" s="599"/>
      <c r="I370" s="649"/>
    </row>
    <row r="371" spans="1:9" ht="34.15" customHeight="1" x14ac:dyDescent="0.25">
      <c r="A371" s="503"/>
      <c r="B371" s="497"/>
      <c r="C371" s="13" t="s">
        <v>239</v>
      </c>
      <c r="D371" s="24">
        <v>50</v>
      </c>
      <c r="E371" s="24" t="s">
        <v>28</v>
      </c>
      <c r="F371" s="609"/>
      <c r="G371" s="627"/>
      <c r="H371" s="599"/>
      <c r="I371" s="649"/>
    </row>
    <row r="372" spans="1:9" ht="91.15" customHeight="1" x14ac:dyDescent="0.25">
      <c r="A372" s="503"/>
      <c r="B372" s="497"/>
      <c r="C372" s="13" t="s">
        <v>240</v>
      </c>
      <c r="D372" s="24">
        <v>50</v>
      </c>
      <c r="E372" s="24" t="s">
        <v>28</v>
      </c>
      <c r="F372" s="567"/>
      <c r="G372" s="627"/>
      <c r="H372" s="599"/>
      <c r="I372" s="650"/>
    </row>
    <row r="373" spans="1:9" x14ac:dyDescent="0.25">
      <c r="A373" s="668" t="s">
        <v>891</v>
      </c>
      <c r="B373" s="669"/>
      <c r="C373" s="670"/>
      <c r="D373" s="88"/>
      <c r="E373" s="88"/>
      <c r="F373" s="88"/>
      <c r="G373" s="187">
        <f>SUM(G369:G372)</f>
        <v>33055.199999999997</v>
      </c>
      <c r="H373" s="207">
        <f>SUM(H369:H372)</f>
        <v>33.1</v>
      </c>
      <c r="I373" s="14"/>
    </row>
    <row r="374" spans="1:9" x14ac:dyDescent="0.25">
      <c r="A374" s="507" t="s">
        <v>892</v>
      </c>
      <c r="B374" s="507"/>
      <c r="C374" s="507"/>
      <c r="D374" s="507"/>
      <c r="E374" s="507"/>
      <c r="F374" s="507"/>
      <c r="G374" s="507"/>
      <c r="H374" s="507"/>
      <c r="I374" s="507"/>
    </row>
    <row r="375" spans="1:9" ht="89.45" customHeight="1" x14ac:dyDescent="0.25">
      <c r="A375" s="531">
        <v>1</v>
      </c>
      <c r="B375" s="651" t="s">
        <v>705</v>
      </c>
      <c r="C375" s="24" t="s">
        <v>706</v>
      </c>
      <c r="D375" s="24">
        <v>2</v>
      </c>
      <c r="E375" s="24" t="s">
        <v>16</v>
      </c>
      <c r="F375" s="566">
        <v>45393.599999999999</v>
      </c>
      <c r="G375" s="566">
        <v>45393.599999999999</v>
      </c>
      <c r="H375" s="665">
        <v>45.4</v>
      </c>
      <c r="I375" s="13" t="s">
        <v>643</v>
      </c>
    </row>
    <row r="376" spans="1:9" ht="89.45" customHeight="1" x14ac:dyDescent="0.25">
      <c r="A376" s="532"/>
      <c r="B376" s="671"/>
      <c r="C376" s="195" t="s">
        <v>719</v>
      </c>
      <c r="D376" s="195">
        <v>2</v>
      </c>
      <c r="E376" s="24" t="s">
        <v>16</v>
      </c>
      <c r="F376" s="647"/>
      <c r="G376" s="647"/>
      <c r="H376" s="667"/>
      <c r="I376" s="13" t="s">
        <v>644</v>
      </c>
    </row>
    <row r="377" spans="1:9" ht="115.9" customHeight="1" x14ac:dyDescent="0.25">
      <c r="A377" s="49">
        <v>2</v>
      </c>
      <c r="B377" s="68" t="s">
        <v>707</v>
      </c>
      <c r="C377" s="49" t="s">
        <v>708</v>
      </c>
      <c r="D377" s="49">
        <v>1</v>
      </c>
      <c r="E377" s="49" t="s">
        <v>16</v>
      </c>
      <c r="F377" s="182">
        <v>8884.7999999999993</v>
      </c>
      <c r="G377" s="182">
        <v>8884.7999999999993</v>
      </c>
      <c r="H377" s="213">
        <v>8.9</v>
      </c>
      <c r="I377" s="68" t="s">
        <v>709</v>
      </c>
    </row>
    <row r="378" spans="1:9" ht="117" customHeight="1" x14ac:dyDescent="0.25">
      <c r="A378" s="607">
        <v>3</v>
      </c>
      <c r="B378" s="672" t="s">
        <v>710</v>
      </c>
      <c r="C378" s="24" t="s">
        <v>711</v>
      </c>
      <c r="D378" s="24">
        <v>1</v>
      </c>
      <c r="E378" s="49" t="s">
        <v>16</v>
      </c>
      <c r="F378" s="566">
        <v>16663.2</v>
      </c>
      <c r="G378" s="566">
        <v>16663.2</v>
      </c>
      <c r="H378" s="591">
        <v>16.7</v>
      </c>
      <c r="I378" s="13" t="s">
        <v>714</v>
      </c>
    </row>
    <row r="379" spans="1:9" ht="110.45" customHeight="1" x14ac:dyDescent="0.25">
      <c r="A379" s="536"/>
      <c r="B379" s="672"/>
      <c r="C379" s="24" t="s">
        <v>712</v>
      </c>
      <c r="D379" s="24">
        <v>1</v>
      </c>
      <c r="E379" s="49" t="s">
        <v>16</v>
      </c>
      <c r="F379" s="647"/>
      <c r="G379" s="647"/>
      <c r="H379" s="593"/>
      <c r="I379" s="70" t="s">
        <v>715</v>
      </c>
    </row>
    <row r="380" spans="1:9" ht="214.15" customHeight="1" x14ac:dyDescent="0.25">
      <c r="A380" s="49">
        <v>4</v>
      </c>
      <c r="B380" s="220" t="s">
        <v>713</v>
      </c>
      <c r="C380" s="24" t="s">
        <v>716</v>
      </c>
      <c r="D380" s="24">
        <v>7</v>
      </c>
      <c r="E380" s="24" t="s">
        <v>16</v>
      </c>
      <c r="F380" s="182">
        <v>229353.60000000001</v>
      </c>
      <c r="G380" s="182">
        <v>146146.79999999999</v>
      </c>
      <c r="H380" s="213">
        <v>146.19999999999999</v>
      </c>
      <c r="I380" s="185" t="s">
        <v>717</v>
      </c>
    </row>
    <row r="381" spans="1:9" ht="50.45" customHeight="1" x14ac:dyDescent="0.25">
      <c r="A381" s="531">
        <v>5</v>
      </c>
      <c r="B381" s="651" t="s">
        <v>718</v>
      </c>
      <c r="C381" s="24" t="s">
        <v>720</v>
      </c>
      <c r="D381" s="24">
        <v>1</v>
      </c>
      <c r="E381" s="24" t="s">
        <v>16</v>
      </c>
      <c r="F381" s="566">
        <v>20049.599999999999</v>
      </c>
      <c r="G381" s="566">
        <v>20049.599999999999</v>
      </c>
      <c r="H381" s="665">
        <v>20.100000000000001</v>
      </c>
      <c r="I381" s="13" t="s">
        <v>723</v>
      </c>
    </row>
    <row r="382" spans="1:9" ht="64.900000000000006" customHeight="1" x14ac:dyDescent="0.25">
      <c r="A382" s="544"/>
      <c r="B382" s="652"/>
      <c r="C382" s="24" t="s">
        <v>722</v>
      </c>
      <c r="D382" s="24">
        <v>1</v>
      </c>
      <c r="E382" s="24"/>
      <c r="F382" s="646"/>
      <c r="G382" s="646"/>
      <c r="H382" s="666"/>
      <c r="I382" s="13" t="s">
        <v>723</v>
      </c>
    </row>
    <row r="383" spans="1:9" ht="62.45" customHeight="1" x14ac:dyDescent="0.25">
      <c r="A383" s="544"/>
      <c r="B383" s="652"/>
      <c r="C383" s="24" t="s">
        <v>721</v>
      </c>
      <c r="D383" s="24">
        <v>1</v>
      </c>
      <c r="E383" s="24"/>
      <c r="F383" s="647"/>
      <c r="G383" s="647"/>
      <c r="H383" s="667"/>
      <c r="I383" s="13" t="s">
        <v>723</v>
      </c>
    </row>
    <row r="384" spans="1:9" ht="38.25" x14ac:dyDescent="0.25">
      <c r="A384" s="24">
        <v>6</v>
      </c>
      <c r="B384" s="109" t="s">
        <v>724</v>
      </c>
      <c r="C384" s="24" t="s">
        <v>725</v>
      </c>
      <c r="D384" s="24">
        <v>1</v>
      </c>
      <c r="E384" s="24" t="s">
        <v>16</v>
      </c>
      <c r="F384" s="1">
        <v>4904.3999999999996</v>
      </c>
      <c r="G384" s="1">
        <v>4904.3999999999996</v>
      </c>
      <c r="H384" s="208">
        <v>4.9000000000000004</v>
      </c>
      <c r="I384" s="13" t="s">
        <v>723</v>
      </c>
    </row>
    <row r="385" spans="1:10" ht="102" customHeight="1" x14ac:dyDescent="0.25">
      <c r="A385" s="531">
        <v>7</v>
      </c>
      <c r="B385" s="651" t="s">
        <v>726</v>
      </c>
      <c r="C385" s="24" t="s">
        <v>727</v>
      </c>
      <c r="D385" s="24">
        <v>3</v>
      </c>
      <c r="E385" s="24" t="s">
        <v>16</v>
      </c>
      <c r="F385" s="566">
        <v>43891.199999999997</v>
      </c>
      <c r="G385" s="566">
        <v>43891.199999999997</v>
      </c>
      <c r="H385" s="665">
        <v>43.9</v>
      </c>
      <c r="I385" s="13" t="s">
        <v>728</v>
      </c>
    </row>
    <row r="386" spans="1:10" ht="120.6" customHeight="1" x14ac:dyDescent="0.25">
      <c r="A386" s="544"/>
      <c r="B386" s="652"/>
      <c r="C386" s="24" t="s">
        <v>729</v>
      </c>
      <c r="D386" s="24">
        <v>1</v>
      </c>
      <c r="E386" s="24" t="s">
        <v>16</v>
      </c>
      <c r="F386" s="647"/>
      <c r="G386" s="647"/>
      <c r="H386" s="666"/>
      <c r="I386" s="13" t="s">
        <v>714</v>
      </c>
    </row>
    <row r="387" spans="1:10" ht="88.9" customHeight="1" x14ac:dyDescent="0.25">
      <c r="A387" s="531">
        <v>8</v>
      </c>
      <c r="B387" s="651" t="s">
        <v>730</v>
      </c>
      <c r="C387" s="24" t="s">
        <v>732</v>
      </c>
      <c r="D387" s="24">
        <v>1</v>
      </c>
      <c r="E387" s="24" t="s">
        <v>16</v>
      </c>
      <c r="F387" s="566">
        <v>23336.799999999999</v>
      </c>
      <c r="G387" s="566">
        <v>23336.799999999999</v>
      </c>
      <c r="H387" s="665">
        <v>23.3</v>
      </c>
      <c r="I387" s="13" t="s">
        <v>731</v>
      </c>
    </row>
    <row r="388" spans="1:10" ht="113.45" customHeight="1" x14ac:dyDescent="0.25">
      <c r="A388" s="532"/>
      <c r="B388" s="671"/>
      <c r="C388" s="24" t="s">
        <v>733</v>
      </c>
      <c r="D388" s="24">
        <v>1</v>
      </c>
      <c r="E388" s="24" t="s">
        <v>16</v>
      </c>
      <c r="F388" s="647"/>
      <c r="G388" s="647"/>
      <c r="H388" s="667"/>
      <c r="I388" s="13" t="s">
        <v>714</v>
      </c>
    </row>
    <row r="389" spans="1:10" ht="25.5" x14ac:dyDescent="0.25">
      <c r="A389" s="195">
        <v>9</v>
      </c>
      <c r="B389" s="202" t="s">
        <v>805</v>
      </c>
      <c r="C389" s="24" t="s">
        <v>806</v>
      </c>
      <c r="D389" s="24">
        <v>1</v>
      </c>
      <c r="E389" s="24" t="s">
        <v>16</v>
      </c>
      <c r="F389" s="184">
        <v>1569.6</v>
      </c>
      <c r="G389" s="184">
        <v>1569.6</v>
      </c>
      <c r="H389" s="214">
        <v>1.6</v>
      </c>
      <c r="I389" s="13"/>
    </row>
    <row r="390" spans="1:10" x14ac:dyDescent="0.25">
      <c r="A390" s="641" t="s">
        <v>893</v>
      </c>
      <c r="B390" s="641"/>
      <c r="C390" s="641"/>
      <c r="D390" s="641"/>
      <c r="E390" s="641"/>
      <c r="F390" s="641"/>
      <c r="G390" s="187">
        <f>SUM(G375:G389)</f>
        <v>310839.99999999994</v>
      </c>
      <c r="H390" s="215">
        <f>SUM(H375:H389)</f>
        <v>311</v>
      </c>
      <c r="I390" s="14"/>
    </row>
    <row r="391" spans="1:10" x14ac:dyDescent="0.25">
      <c r="A391" s="641" t="s">
        <v>943</v>
      </c>
      <c r="B391" s="641"/>
      <c r="C391" s="641"/>
      <c r="D391" s="641"/>
      <c r="E391" s="641"/>
      <c r="F391" s="641"/>
      <c r="G391" s="187">
        <f>G390+G373+G367+G49</f>
        <v>4238678.9784651082</v>
      </c>
      <c r="H391" s="187">
        <f>H390+H373+H367+H49</f>
        <v>4239.1000000000004</v>
      </c>
      <c r="I391" s="14"/>
    </row>
    <row r="392" spans="1:10" ht="36" customHeight="1" x14ac:dyDescent="0.25">
      <c r="A392" s="630" t="s">
        <v>894</v>
      </c>
      <c r="B392" s="630"/>
      <c r="C392" s="630"/>
      <c r="D392" s="630"/>
      <c r="E392" s="630"/>
      <c r="F392" s="630"/>
      <c r="G392" s="630"/>
      <c r="H392" s="630"/>
      <c r="I392" s="630"/>
    </row>
    <row r="393" spans="1:10" x14ac:dyDescent="0.25">
      <c r="A393" s="626" t="s">
        <v>953</v>
      </c>
      <c r="B393" s="626"/>
      <c r="C393" s="626"/>
      <c r="D393" s="626"/>
      <c r="E393" s="626"/>
      <c r="F393" s="626"/>
      <c r="G393" s="626"/>
      <c r="H393" s="626"/>
      <c r="I393" s="626"/>
    </row>
    <row r="394" spans="1:10" ht="15.75" x14ac:dyDescent="0.25">
      <c r="A394" s="503" t="s">
        <v>895</v>
      </c>
      <c r="B394" s="497" t="s">
        <v>779</v>
      </c>
      <c r="C394" s="13" t="s">
        <v>770</v>
      </c>
      <c r="D394" s="188">
        <v>178.5</v>
      </c>
      <c r="E394" s="4" t="s">
        <v>28</v>
      </c>
      <c r="F394" s="114"/>
      <c r="G394" s="627">
        <v>1189012.8</v>
      </c>
      <c r="H394" s="502">
        <v>1189.0999999999999</v>
      </c>
      <c r="I394" s="502"/>
      <c r="J394" s="24"/>
    </row>
    <row r="395" spans="1:10" ht="15.75" x14ac:dyDescent="0.25">
      <c r="A395" s="503"/>
      <c r="B395" s="497"/>
      <c r="C395" s="13" t="s">
        <v>21</v>
      </c>
      <c r="D395" s="24">
        <v>20</v>
      </c>
      <c r="E395" s="4" t="s">
        <v>28</v>
      </c>
      <c r="F395" s="114"/>
      <c r="G395" s="627"/>
      <c r="H395" s="502"/>
      <c r="I395" s="502"/>
      <c r="J395" s="13"/>
    </row>
    <row r="396" spans="1:10" ht="12" customHeight="1" x14ac:dyDescent="0.25">
      <c r="A396" s="503"/>
      <c r="B396" s="497"/>
      <c r="C396" s="13" t="s">
        <v>19</v>
      </c>
      <c r="D396" s="24">
        <v>106</v>
      </c>
      <c r="E396" s="4" t="s">
        <v>17</v>
      </c>
      <c r="F396" s="114"/>
      <c r="G396" s="627"/>
      <c r="H396" s="502"/>
      <c r="I396" s="502"/>
      <c r="J396" s="13" t="s">
        <v>772</v>
      </c>
    </row>
    <row r="397" spans="1:10" ht="15.75" x14ac:dyDescent="0.25">
      <c r="A397" s="503"/>
      <c r="B397" s="497"/>
      <c r="C397" s="13" t="s">
        <v>20</v>
      </c>
      <c r="D397" s="24">
        <v>211</v>
      </c>
      <c r="E397" s="4" t="s">
        <v>28</v>
      </c>
      <c r="F397" s="114"/>
      <c r="G397" s="627"/>
      <c r="H397" s="502"/>
      <c r="I397" s="502"/>
      <c r="J397" s="13"/>
    </row>
    <row r="398" spans="1:10" ht="16.149999999999999" customHeight="1" x14ac:dyDescent="0.25">
      <c r="A398" s="503"/>
      <c r="B398" s="497"/>
      <c r="C398" s="13" t="s">
        <v>24</v>
      </c>
      <c r="D398" s="24">
        <v>100</v>
      </c>
      <c r="E398" s="24" t="s">
        <v>17</v>
      </c>
      <c r="F398" s="114"/>
      <c r="G398" s="627"/>
      <c r="H398" s="502"/>
      <c r="I398" s="502"/>
      <c r="J398" s="13" t="s">
        <v>773</v>
      </c>
    </row>
    <row r="399" spans="1:10" ht="22.15" customHeight="1" x14ac:dyDescent="0.25">
      <c r="A399" s="503"/>
      <c r="B399" s="497"/>
      <c r="C399" s="87" t="s">
        <v>767</v>
      </c>
      <c r="D399" s="24">
        <v>15</v>
      </c>
      <c r="E399" s="24" t="s">
        <v>17</v>
      </c>
      <c r="F399" s="114"/>
      <c r="G399" s="627"/>
      <c r="H399" s="502"/>
      <c r="I399" s="502"/>
      <c r="J399" s="13" t="s">
        <v>774</v>
      </c>
    </row>
    <row r="400" spans="1:10" x14ac:dyDescent="0.25">
      <c r="A400" s="503"/>
      <c r="B400" s="497"/>
      <c r="C400" s="87" t="s">
        <v>768</v>
      </c>
      <c r="D400" s="24">
        <v>15</v>
      </c>
      <c r="E400" s="24" t="s">
        <v>17</v>
      </c>
      <c r="F400" s="114"/>
      <c r="G400" s="627"/>
      <c r="H400" s="502"/>
      <c r="I400" s="502"/>
      <c r="J400" s="13"/>
    </row>
    <row r="401" spans="1:10" x14ac:dyDescent="0.25">
      <c r="A401" s="641" t="s">
        <v>896</v>
      </c>
      <c r="B401" s="641"/>
      <c r="C401" s="641"/>
      <c r="D401" s="641"/>
      <c r="E401" s="641"/>
      <c r="F401" s="641"/>
      <c r="G401" s="187">
        <f>G394</f>
        <v>1189012.8</v>
      </c>
      <c r="H401" s="187">
        <f>H394</f>
        <v>1189.0999999999999</v>
      </c>
      <c r="I401" s="14"/>
    </row>
    <row r="402" spans="1:10" ht="38.450000000000003" customHeight="1" x14ac:dyDescent="0.25">
      <c r="A402" s="503" t="s">
        <v>897</v>
      </c>
      <c r="B402" s="503"/>
      <c r="C402" s="503"/>
      <c r="D402" s="503"/>
      <c r="E402" s="503"/>
      <c r="F402" s="503"/>
      <c r="G402" s="503"/>
      <c r="H402" s="503"/>
      <c r="I402" s="503"/>
      <c r="J402" s="503"/>
    </row>
    <row r="403" spans="1:10" ht="38.25" x14ac:dyDescent="0.25">
      <c r="A403" s="222" t="s">
        <v>900</v>
      </c>
      <c r="B403" s="223" t="s">
        <v>898</v>
      </c>
      <c r="C403" s="223" t="s">
        <v>675</v>
      </c>
      <c r="D403" s="195">
        <v>1</v>
      </c>
      <c r="E403" s="171" t="s">
        <v>16</v>
      </c>
      <c r="F403" s="184">
        <v>213737.09</v>
      </c>
      <c r="G403" s="1">
        <v>420856.93</v>
      </c>
      <c r="H403" s="126">
        <v>420.9</v>
      </c>
      <c r="I403" s="221"/>
      <c r="J403" s="222"/>
    </row>
    <row r="404" spans="1:10" ht="38.25" x14ac:dyDescent="0.25">
      <c r="A404" s="235" t="s">
        <v>901</v>
      </c>
      <c r="B404" s="23" t="s">
        <v>821</v>
      </c>
      <c r="C404" s="223" t="s">
        <v>675</v>
      </c>
      <c r="D404" s="195">
        <v>1</v>
      </c>
      <c r="E404" s="171" t="s">
        <v>16</v>
      </c>
      <c r="F404" s="187"/>
      <c r="G404" s="187">
        <v>451019.65</v>
      </c>
      <c r="H404" s="126">
        <v>451.1</v>
      </c>
      <c r="I404" s="4"/>
      <c r="J404" s="195"/>
    </row>
    <row r="405" spans="1:10" ht="28.15" customHeight="1" x14ac:dyDescent="0.25">
      <c r="A405" s="235" t="s">
        <v>944</v>
      </c>
      <c r="B405" s="23" t="s">
        <v>54</v>
      </c>
      <c r="C405" s="23" t="s">
        <v>48</v>
      </c>
      <c r="D405" s="4">
        <v>1</v>
      </c>
      <c r="E405" s="4" t="s">
        <v>322</v>
      </c>
      <c r="F405" s="187">
        <v>80000</v>
      </c>
      <c r="G405" s="187">
        <v>40000</v>
      </c>
      <c r="H405" s="211">
        <v>40</v>
      </c>
      <c r="I405" s="83"/>
      <c r="J405" s="195"/>
    </row>
    <row r="406" spans="1:10" x14ac:dyDescent="0.25">
      <c r="A406" s="235" t="s">
        <v>945</v>
      </c>
      <c r="B406" s="23" t="s">
        <v>54</v>
      </c>
      <c r="C406" s="23" t="s">
        <v>49</v>
      </c>
      <c r="D406" s="4">
        <v>1</v>
      </c>
      <c r="E406" s="4" t="s">
        <v>322</v>
      </c>
      <c r="F406" s="187">
        <v>100000</v>
      </c>
      <c r="G406" s="187">
        <v>50000</v>
      </c>
      <c r="H406" s="211">
        <v>50</v>
      </c>
      <c r="I406" s="83"/>
      <c r="J406" s="195"/>
    </row>
    <row r="407" spans="1:10" x14ac:dyDescent="0.25">
      <c r="A407" s="634" t="s">
        <v>899</v>
      </c>
      <c r="B407" s="634"/>
      <c r="C407" s="634"/>
      <c r="D407" s="634"/>
      <c r="E407" s="634"/>
      <c r="F407" s="634"/>
      <c r="G407" s="232">
        <f>SUM(G403:G406)</f>
        <v>961876.58000000007</v>
      </c>
      <c r="H407" s="232">
        <f>SUM(H403:H406)</f>
        <v>962</v>
      </c>
      <c r="I407" s="211"/>
      <c r="J407" s="13"/>
    </row>
    <row r="408" spans="1:10" x14ac:dyDescent="0.25">
      <c r="A408" s="662" t="s">
        <v>902</v>
      </c>
      <c r="B408" s="663"/>
      <c r="C408" s="663"/>
      <c r="D408" s="663"/>
      <c r="E408" s="663"/>
      <c r="F408" s="663"/>
      <c r="G408" s="663"/>
      <c r="H408" s="663"/>
      <c r="I408" s="664"/>
    </row>
    <row r="409" spans="1:10" ht="45" customHeight="1" x14ac:dyDescent="0.25">
      <c r="A409" s="26" t="s">
        <v>903</v>
      </c>
      <c r="B409" s="23" t="s">
        <v>762</v>
      </c>
      <c r="C409" s="23" t="s">
        <v>763</v>
      </c>
      <c r="D409" s="24">
        <v>29</v>
      </c>
      <c r="E409" s="24" t="s">
        <v>51</v>
      </c>
      <c r="F409" s="182">
        <v>8842.7999999999993</v>
      </c>
      <c r="G409" s="1">
        <f>F409</f>
        <v>8842.7999999999993</v>
      </c>
      <c r="H409" s="126">
        <v>8.9</v>
      </c>
      <c r="I409" s="13" t="s">
        <v>764</v>
      </c>
    </row>
    <row r="410" spans="1:10" x14ac:dyDescent="0.25">
      <c r="A410" s="521" t="s">
        <v>906</v>
      </c>
      <c r="B410" s="522"/>
      <c r="C410" s="523"/>
      <c r="D410" s="24">
        <f>SUM(D409:D409)</f>
        <v>29</v>
      </c>
      <c r="E410" s="13"/>
      <c r="F410" s="13"/>
      <c r="G410" s="1">
        <f>G409</f>
        <v>8842.7999999999993</v>
      </c>
      <c r="H410" s="126">
        <f>SUM(H409:H409)</f>
        <v>8.9</v>
      </c>
      <c r="I410" s="13">
        <v>335428.40000000002</v>
      </c>
    </row>
    <row r="411" spans="1:10" x14ac:dyDescent="0.25">
      <c r="A411" s="503" t="s">
        <v>904</v>
      </c>
      <c r="B411" s="503"/>
      <c r="C411" s="503"/>
      <c r="D411" s="503"/>
      <c r="E411" s="503"/>
      <c r="F411" s="503"/>
      <c r="G411" s="503"/>
      <c r="H411" s="503"/>
      <c r="I411" s="503"/>
    </row>
    <row r="412" spans="1:10" x14ac:dyDescent="0.25">
      <c r="A412" s="498" t="s">
        <v>905</v>
      </c>
      <c r="B412" s="648" t="s">
        <v>55</v>
      </c>
      <c r="C412" s="13" t="s">
        <v>802</v>
      </c>
      <c r="D412" s="84">
        <v>4</v>
      </c>
      <c r="E412" s="24" t="s">
        <v>16</v>
      </c>
      <c r="F412" s="659">
        <v>26709.599999999999</v>
      </c>
      <c r="G412" s="566">
        <v>26709.599999999999</v>
      </c>
      <c r="H412" s="517">
        <v>26.8</v>
      </c>
      <c r="I412" s="648" t="s">
        <v>804</v>
      </c>
    </row>
    <row r="413" spans="1:10" x14ac:dyDescent="0.25">
      <c r="A413" s="499"/>
      <c r="B413" s="649"/>
      <c r="C413" s="23" t="s">
        <v>57</v>
      </c>
      <c r="D413" s="24">
        <v>3</v>
      </c>
      <c r="E413" s="24" t="s">
        <v>16</v>
      </c>
      <c r="F413" s="660"/>
      <c r="G413" s="646"/>
      <c r="H413" s="518"/>
      <c r="I413" s="649"/>
    </row>
    <row r="414" spans="1:10" x14ac:dyDescent="0.25">
      <c r="A414" s="499"/>
      <c r="B414" s="649"/>
      <c r="C414" s="13" t="s">
        <v>803</v>
      </c>
      <c r="D414" s="24">
        <v>1</v>
      </c>
      <c r="E414" s="24" t="s">
        <v>16</v>
      </c>
      <c r="F414" s="660"/>
      <c r="G414" s="646"/>
      <c r="H414" s="518"/>
      <c r="I414" s="649"/>
    </row>
    <row r="415" spans="1:10" ht="94.15" customHeight="1" x14ac:dyDescent="0.25">
      <c r="A415" s="500"/>
      <c r="B415" s="650"/>
      <c r="C415" s="13" t="s">
        <v>56</v>
      </c>
      <c r="D415" s="24">
        <v>1</v>
      </c>
      <c r="E415" s="24" t="s">
        <v>16</v>
      </c>
      <c r="F415" s="661"/>
      <c r="G415" s="647"/>
      <c r="H415" s="519"/>
      <c r="I415" s="650"/>
    </row>
    <row r="416" spans="1:10" x14ac:dyDescent="0.25">
      <c r="A416" s="521" t="s">
        <v>907</v>
      </c>
      <c r="B416" s="522"/>
      <c r="C416" s="523"/>
      <c r="D416" s="24"/>
      <c r="E416" s="13"/>
      <c r="F416" s="13"/>
      <c r="G416" s="1">
        <f>SUM(G412:G415)</f>
        <v>26709.599999999999</v>
      </c>
      <c r="H416" s="126">
        <f>SUM(H412:H415)</f>
        <v>26.8</v>
      </c>
      <c r="I416" s="13"/>
    </row>
    <row r="417" spans="1:9" x14ac:dyDescent="0.25">
      <c r="A417" s="656" t="s">
        <v>908</v>
      </c>
      <c r="B417" s="657"/>
      <c r="C417" s="657"/>
      <c r="D417" s="657"/>
      <c r="E417" s="657"/>
      <c r="F417" s="657"/>
      <c r="G417" s="657"/>
      <c r="H417" s="657"/>
      <c r="I417" s="658"/>
    </row>
    <row r="418" spans="1:9" ht="135" customHeight="1" x14ac:dyDescent="0.25">
      <c r="A418" s="503" t="s">
        <v>909</v>
      </c>
      <c r="B418" s="645" t="s">
        <v>678</v>
      </c>
      <c r="C418" s="23" t="s">
        <v>791</v>
      </c>
      <c r="D418" s="24">
        <v>4</v>
      </c>
      <c r="E418" s="24" t="s">
        <v>16</v>
      </c>
      <c r="F418" s="87"/>
      <c r="G418" s="566">
        <v>1818694.8</v>
      </c>
      <c r="H418" s="517">
        <v>1818.7</v>
      </c>
      <c r="I418" s="13" t="s">
        <v>792</v>
      </c>
    </row>
    <row r="419" spans="1:9" ht="15.75" x14ac:dyDescent="0.25">
      <c r="A419" s="503"/>
      <c r="B419" s="645"/>
      <c r="C419" s="23" t="s">
        <v>66</v>
      </c>
      <c r="D419" s="24">
        <v>32</v>
      </c>
      <c r="E419" s="24" t="s">
        <v>28</v>
      </c>
      <c r="F419" s="87"/>
      <c r="G419" s="646"/>
      <c r="H419" s="518"/>
      <c r="I419" s="13"/>
    </row>
    <row r="420" spans="1:9" ht="25.5" x14ac:dyDescent="0.25">
      <c r="A420" s="503"/>
      <c r="B420" s="645"/>
      <c r="C420" s="216" t="s">
        <v>65</v>
      </c>
      <c r="D420" s="24">
        <v>211</v>
      </c>
      <c r="E420" s="24" t="s">
        <v>28</v>
      </c>
      <c r="F420" s="87"/>
      <c r="G420" s="646"/>
      <c r="H420" s="518"/>
      <c r="I420" s="13" t="s">
        <v>793</v>
      </c>
    </row>
    <row r="421" spans="1:9" ht="39" x14ac:dyDescent="0.25">
      <c r="A421" s="503"/>
      <c r="B421" s="645"/>
      <c r="C421" s="23" t="s">
        <v>794</v>
      </c>
      <c r="D421" s="24"/>
      <c r="E421" s="24" t="s">
        <v>16</v>
      </c>
      <c r="F421" s="87"/>
      <c r="G421" s="646"/>
      <c r="H421" s="518"/>
      <c r="I421" s="217" t="s">
        <v>795</v>
      </c>
    </row>
    <row r="422" spans="1:9" x14ac:dyDescent="0.25">
      <c r="A422" s="503"/>
      <c r="B422" s="645"/>
      <c r="C422" s="23"/>
      <c r="D422" s="24"/>
      <c r="E422" s="24" t="s">
        <v>16</v>
      </c>
      <c r="F422" s="87"/>
      <c r="G422" s="646"/>
      <c r="H422" s="518"/>
      <c r="I422" s="13"/>
    </row>
    <row r="423" spans="1:9" ht="30.6" customHeight="1" x14ac:dyDescent="0.25">
      <c r="A423" s="503" t="s">
        <v>910</v>
      </c>
      <c r="B423" s="645" t="s">
        <v>796</v>
      </c>
      <c r="C423" s="13" t="s">
        <v>648</v>
      </c>
      <c r="D423" s="24">
        <v>1</v>
      </c>
      <c r="E423" s="24" t="s">
        <v>16</v>
      </c>
      <c r="F423" s="87"/>
      <c r="G423" s="566">
        <v>95043.6</v>
      </c>
      <c r="H423" s="517">
        <v>95.1</v>
      </c>
      <c r="I423" s="648" t="s">
        <v>797</v>
      </c>
    </row>
    <row r="424" spans="1:9" ht="73.150000000000006" customHeight="1" x14ac:dyDescent="0.25">
      <c r="A424" s="503"/>
      <c r="B424" s="645"/>
      <c r="C424" s="13" t="s">
        <v>65</v>
      </c>
      <c r="D424" s="24">
        <v>10</v>
      </c>
      <c r="E424" s="24" t="s">
        <v>28</v>
      </c>
      <c r="F424" s="87"/>
      <c r="G424" s="646"/>
      <c r="H424" s="518"/>
      <c r="I424" s="650"/>
    </row>
    <row r="425" spans="1:9" ht="154.9" customHeight="1" x14ac:dyDescent="0.25">
      <c r="A425" s="498" t="s">
        <v>911</v>
      </c>
      <c r="B425" s="653" t="s">
        <v>69</v>
      </c>
      <c r="C425" s="13" t="s">
        <v>67</v>
      </c>
      <c r="D425" s="24">
        <v>1</v>
      </c>
      <c r="E425" s="24" t="s">
        <v>16</v>
      </c>
      <c r="F425" s="87"/>
      <c r="G425" s="566">
        <v>75078</v>
      </c>
      <c r="H425" s="517">
        <v>75.099999999999994</v>
      </c>
      <c r="I425" s="13" t="s">
        <v>799</v>
      </c>
    </row>
    <row r="426" spans="1:9" ht="25.5" x14ac:dyDescent="0.25">
      <c r="A426" s="499"/>
      <c r="B426" s="654"/>
      <c r="C426" s="13" t="s">
        <v>70</v>
      </c>
      <c r="D426" s="24">
        <v>2</v>
      </c>
      <c r="E426" s="24" t="s">
        <v>16</v>
      </c>
      <c r="F426" s="87"/>
      <c r="G426" s="646"/>
      <c r="H426" s="518"/>
      <c r="I426" s="13" t="s">
        <v>800</v>
      </c>
    </row>
    <row r="427" spans="1:9" ht="25.5" x14ac:dyDescent="0.25">
      <c r="A427" s="500"/>
      <c r="B427" s="655"/>
      <c r="C427" s="13" t="s">
        <v>798</v>
      </c>
      <c r="D427" s="24">
        <v>80</v>
      </c>
      <c r="E427" s="24" t="s">
        <v>28</v>
      </c>
      <c r="F427" s="87"/>
      <c r="G427" s="647"/>
      <c r="H427" s="519"/>
      <c r="I427" s="13" t="s">
        <v>801</v>
      </c>
    </row>
    <row r="428" spans="1:9" ht="25.5" x14ac:dyDescent="0.25">
      <c r="A428" s="503" t="s">
        <v>912</v>
      </c>
      <c r="B428" s="645" t="s">
        <v>822</v>
      </c>
      <c r="C428" s="13" t="s">
        <v>824</v>
      </c>
      <c r="D428" s="24">
        <v>2</v>
      </c>
      <c r="E428" s="24" t="s">
        <v>16</v>
      </c>
      <c r="F428" s="167"/>
      <c r="G428" s="566">
        <v>24741.599999999999</v>
      </c>
      <c r="H428" s="517">
        <v>24.7</v>
      </c>
      <c r="I428" s="648" t="s">
        <v>827</v>
      </c>
    </row>
    <row r="429" spans="1:9" ht="15.75" x14ac:dyDescent="0.25">
      <c r="A429" s="503"/>
      <c r="B429" s="645"/>
      <c r="C429" s="13" t="s">
        <v>825</v>
      </c>
      <c r="D429" s="24">
        <v>20</v>
      </c>
      <c r="E429" s="24" t="s">
        <v>28</v>
      </c>
      <c r="F429" s="167"/>
      <c r="G429" s="646"/>
      <c r="H429" s="518"/>
      <c r="I429" s="649"/>
    </row>
    <row r="430" spans="1:9" ht="49.9" customHeight="1" x14ac:dyDescent="0.25">
      <c r="A430" s="503"/>
      <c r="B430" s="645"/>
      <c r="C430" s="13" t="s">
        <v>826</v>
      </c>
      <c r="D430" s="24">
        <v>10</v>
      </c>
      <c r="E430" s="24" t="s">
        <v>28</v>
      </c>
      <c r="F430" s="167"/>
      <c r="G430" s="647"/>
      <c r="H430" s="519"/>
      <c r="I430" s="650"/>
    </row>
    <row r="431" spans="1:9" x14ac:dyDescent="0.25">
      <c r="A431" s="521" t="s">
        <v>913</v>
      </c>
      <c r="B431" s="522"/>
      <c r="C431" s="522"/>
      <c r="D431" s="522"/>
      <c r="E431" s="522"/>
      <c r="F431" s="523"/>
      <c r="G431" s="1">
        <f>SUM(G418:G430)</f>
        <v>2013558.0000000002</v>
      </c>
      <c r="H431" s="126">
        <f>SUM(H418:H430)</f>
        <v>2013.6</v>
      </c>
      <c r="I431" s="13"/>
    </row>
    <row r="432" spans="1:9" x14ac:dyDescent="0.25">
      <c r="A432" s="529" t="s">
        <v>914</v>
      </c>
      <c r="B432" s="543"/>
      <c r="C432" s="543"/>
      <c r="D432" s="543"/>
      <c r="E432" s="543"/>
      <c r="F432" s="543"/>
      <c r="G432" s="543"/>
      <c r="H432" s="543"/>
      <c r="I432" s="530"/>
    </row>
    <row r="433" spans="1:9" ht="25.5" x14ac:dyDescent="0.25">
      <c r="A433" s="201" t="s">
        <v>915</v>
      </c>
      <c r="B433" s="23" t="s">
        <v>955</v>
      </c>
      <c r="C433" s="642" t="s">
        <v>99</v>
      </c>
      <c r="D433" s="24">
        <v>0.6</v>
      </c>
      <c r="E433" s="4" t="s">
        <v>35</v>
      </c>
      <c r="F433" s="4">
        <v>4800</v>
      </c>
      <c r="G433" s="187">
        <f t="shared" ref="G433:G459" si="0">D433*F433*2</f>
        <v>5760</v>
      </c>
      <c r="H433" s="24">
        <v>5.7</v>
      </c>
      <c r="I433" s="88" t="s">
        <v>98</v>
      </c>
    </row>
    <row r="434" spans="1:9" ht="15.75" x14ac:dyDescent="0.25">
      <c r="A434" s="201" t="s">
        <v>916</v>
      </c>
      <c r="B434" s="23" t="s">
        <v>73</v>
      </c>
      <c r="C434" s="643"/>
      <c r="D434" s="24">
        <v>0.6</v>
      </c>
      <c r="E434" s="4" t="s">
        <v>35</v>
      </c>
      <c r="F434" s="4">
        <v>4800</v>
      </c>
      <c r="G434" s="187">
        <f t="shared" si="0"/>
        <v>5760</v>
      </c>
      <c r="H434" s="24">
        <v>5.7</v>
      </c>
      <c r="I434" s="88" t="s">
        <v>98</v>
      </c>
    </row>
    <row r="435" spans="1:9" ht="15.75" x14ac:dyDescent="0.25">
      <c r="A435" s="201" t="s">
        <v>917</v>
      </c>
      <c r="B435" s="23" t="s">
        <v>74</v>
      </c>
      <c r="C435" s="643"/>
      <c r="D435" s="24">
        <v>1.8</v>
      </c>
      <c r="E435" s="4" t="s">
        <v>35</v>
      </c>
      <c r="F435" s="4">
        <v>4800</v>
      </c>
      <c r="G435" s="187">
        <f t="shared" si="0"/>
        <v>17280</v>
      </c>
      <c r="H435" s="24">
        <v>17.3</v>
      </c>
      <c r="I435" s="88" t="s">
        <v>98</v>
      </c>
    </row>
    <row r="436" spans="1:9" ht="15.75" x14ac:dyDescent="0.25">
      <c r="A436" s="201" t="s">
        <v>918</v>
      </c>
      <c r="B436" s="23" t="s">
        <v>75</v>
      </c>
      <c r="C436" s="643"/>
      <c r="D436" s="24">
        <v>0.6</v>
      </c>
      <c r="E436" s="4" t="s">
        <v>35</v>
      </c>
      <c r="F436" s="4">
        <v>4800</v>
      </c>
      <c r="G436" s="187">
        <f t="shared" si="0"/>
        <v>5760</v>
      </c>
      <c r="H436" s="24">
        <v>5.7</v>
      </c>
      <c r="I436" s="88" t="s">
        <v>98</v>
      </c>
    </row>
    <row r="437" spans="1:9" ht="15.75" x14ac:dyDescent="0.25">
      <c r="A437" s="201" t="s">
        <v>919</v>
      </c>
      <c r="B437" s="23" t="s">
        <v>64</v>
      </c>
      <c r="C437" s="643"/>
      <c r="D437" s="24">
        <v>0.6</v>
      </c>
      <c r="E437" s="4" t="s">
        <v>35</v>
      </c>
      <c r="F437" s="4">
        <v>4800</v>
      </c>
      <c r="G437" s="187">
        <f t="shared" si="0"/>
        <v>5760</v>
      </c>
      <c r="H437" s="24">
        <v>5.7</v>
      </c>
      <c r="I437" s="88" t="s">
        <v>98</v>
      </c>
    </row>
    <row r="438" spans="1:9" ht="15.75" x14ac:dyDescent="0.25">
      <c r="A438" s="201" t="s">
        <v>920</v>
      </c>
      <c r="B438" s="23" t="s">
        <v>76</v>
      </c>
      <c r="C438" s="643"/>
      <c r="D438" s="24">
        <v>0.6</v>
      </c>
      <c r="E438" s="4" t="s">
        <v>35</v>
      </c>
      <c r="F438" s="4">
        <v>4800</v>
      </c>
      <c r="G438" s="187">
        <f t="shared" si="0"/>
        <v>5760</v>
      </c>
      <c r="H438" s="24">
        <v>5.7</v>
      </c>
      <c r="I438" s="88" t="s">
        <v>98</v>
      </c>
    </row>
    <row r="439" spans="1:9" ht="15.75" x14ac:dyDescent="0.25">
      <c r="A439" s="201" t="s">
        <v>921</v>
      </c>
      <c r="B439" s="23" t="s">
        <v>77</v>
      </c>
      <c r="C439" s="643"/>
      <c r="D439" s="24">
        <v>0.6</v>
      </c>
      <c r="E439" s="4" t="s">
        <v>35</v>
      </c>
      <c r="F439" s="4">
        <v>4800</v>
      </c>
      <c r="G439" s="187">
        <f t="shared" si="0"/>
        <v>5760</v>
      </c>
      <c r="H439" s="24">
        <v>5.7</v>
      </c>
      <c r="I439" s="88" t="s">
        <v>98</v>
      </c>
    </row>
    <row r="440" spans="1:9" ht="15.75" x14ac:dyDescent="0.25">
      <c r="A440" s="201" t="s">
        <v>922</v>
      </c>
      <c r="B440" s="23" t="s">
        <v>78</v>
      </c>
      <c r="C440" s="643"/>
      <c r="D440" s="24">
        <v>0.6</v>
      </c>
      <c r="E440" s="4" t="s">
        <v>35</v>
      </c>
      <c r="F440" s="4">
        <v>4800</v>
      </c>
      <c r="G440" s="187">
        <f t="shared" si="0"/>
        <v>5760</v>
      </c>
      <c r="H440" s="24">
        <v>5.7</v>
      </c>
      <c r="I440" s="88" t="s">
        <v>98</v>
      </c>
    </row>
    <row r="441" spans="1:9" ht="15.75" x14ac:dyDescent="0.25">
      <c r="A441" s="201" t="s">
        <v>923</v>
      </c>
      <c r="B441" s="23" t="s">
        <v>79</v>
      </c>
      <c r="C441" s="643"/>
      <c r="D441" s="24">
        <v>0.6</v>
      </c>
      <c r="E441" s="4" t="s">
        <v>35</v>
      </c>
      <c r="F441" s="4">
        <v>4800</v>
      </c>
      <c r="G441" s="187">
        <f t="shared" si="0"/>
        <v>5760</v>
      </c>
      <c r="H441" s="24">
        <v>5.8</v>
      </c>
      <c r="I441" s="88" t="s">
        <v>98</v>
      </c>
    </row>
    <row r="442" spans="1:9" ht="15.75" x14ac:dyDescent="0.25">
      <c r="A442" s="201" t="s">
        <v>924</v>
      </c>
      <c r="B442" s="23" t="s">
        <v>80</v>
      </c>
      <c r="C442" s="643"/>
      <c r="D442" s="24">
        <v>0.6</v>
      </c>
      <c r="E442" s="4" t="s">
        <v>35</v>
      </c>
      <c r="F442" s="4">
        <v>4800</v>
      </c>
      <c r="G442" s="187">
        <f t="shared" si="0"/>
        <v>5760</v>
      </c>
      <c r="H442" s="24">
        <v>5.7</v>
      </c>
      <c r="I442" s="88" t="s">
        <v>98</v>
      </c>
    </row>
    <row r="443" spans="1:9" ht="15.75" x14ac:dyDescent="0.25">
      <c r="A443" s="201" t="s">
        <v>925</v>
      </c>
      <c r="B443" s="23" t="s">
        <v>81</v>
      </c>
      <c r="C443" s="643"/>
      <c r="D443" s="24">
        <v>0.6</v>
      </c>
      <c r="E443" s="4" t="s">
        <v>35</v>
      </c>
      <c r="F443" s="4">
        <v>4800</v>
      </c>
      <c r="G443" s="187">
        <f t="shared" si="0"/>
        <v>5760</v>
      </c>
      <c r="H443" s="24">
        <v>5.7</v>
      </c>
      <c r="I443" s="88" t="s">
        <v>98</v>
      </c>
    </row>
    <row r="444" spans="1:9" ht="15.75" x14ac:dyDescent="0.25">
      <c r="A444" s="201" t="s">
        <v>926</v>
      </c>
      <c r="B444" s="23" t="s">
        <v>82</v>
      </c>
      <c r="C444" s="643"/>
      <c r="D444" s="24">
        <v>0.6</v>
      </c>
      <c r="E444" s="4" t="s">
        <v>35</v>
      </c>
      <c r="F444" s="4">
        <v>4800</v>
      </c>
      <c r="G444" s="187">
        <f t="shared" si="0"/>
        <v>5760</v>
      </c>
      <c r="H444" s="24">
        <v>5.8</v>
      </c>
      <c r="I444" s="88" t="s">
        <v>98</v>
      </c>
    </row>
    <row r="445" spans="1:9" ht="15.75" x14ac:dyDescent="0.25">
      <c r="A445" s="201" t="s">
        <v>927</v>
      </c>
      <c r="B445" s="23" t="s">
        <v>83</v>
      </c>
      <c r="C445" s="643"/>
      <c r="D445" s="24">
        <v>1.2</v>
      </c>
      <c r="E445" s="4" t="s">
        <v>35</v>
      </c>
      <c r="F445" s="4">
        <v>4800</v>
      </c>
      <c r="G445" s="187">
        <f t="shared" si="0"/>
        <v>11520</v>
      </c>
      <c r="H445" s="24">
        <v>11.5</v>
      </c>
      <c r="I445" s="88" t="s">
        <v>98</v>
      </c>
    </row>
    <row r="446" spans="1:9" ht="15.75" x14ac:dyDescent="0.25">
      <c r="A446" s="201" t="s">
        <v>928</v>
      </c>
      <c r="B446" s="23" t="s">
        <v>84</v>
      </c>
      <c r="C446" s="643"/>
      <c r="D446" s="24">
        <v>0.6</v>
      </c>
      <c r="E446" s="4" t="s">
        <v>35</v>
      </c>
      <c r="F446" s="4">
        <v>4800</v>
      </c>
      <c r="G446" s="187">
        <f t="shared" si="0"/>
        <v>5760</v>
      </c>
      <c r="H446" s="24">
        <v>5.8</v>
      </c>
      <c r="I446" s="88" t="s">
        <v>98</v>
      </c>
    </row>
    <row r="447" spans="1:9" ht="15.75" x14ac:dyDescent="0.25">
      <c r="A447" s="201" t="s">
        <v>929</v>
      </c>
      <c r="B447" s="23" t="s">
        <v>85</v>
      </c>
      <c r="C447" s="643"/>
      <c r="D447" s="24">
        <v>1.2</v>
      </c>
      <c r="E447" s="4" t="s">
        <v>35</v>
      </c>
      <c r="F447" s="4">
        <v>4800</v>
      </c>
      <c r="G447" s="187">
        <f t="shared" si="0"/>
        <v>11520</v>
      </c>
      <c r="H447" s="24">
        <v>11.5</v>
      </c>
      <c r="I447" s="88" t="s">
        <v>98</v>
      </c>
    </row>
    <row r="448" spans="1:9" ht="15.75" x14ac:dyDescent="0.25">
      <c r="A448" s="201" t="s">
        <v>930</v>
      </c>
      <c r="B448" s="23" t="s">
        <v>86</v>
      </c>
      <c r="C448" s="643"/>
      <c r="D448" s="24">
        <v>0.6</v>
      </c>
      <c r="E448" s="4" t="s">
        <v>35</v>
      </c>
      <c r="F448" s="4">
        <v>4800</v>
      </c>
      <c r="G448" s="187">
        <f t="shared" si="0"/>
        <v>5760</v>
      </c>
      <c r="H448" s="24">
        <v>5.8</v>
      </c>
      <c r="I448" s="88" t="s">
        <v>98</v>
      </c>
    </row>
    <row r="449" spans="1:10" ht="15.75" x14ac:dyDescent="0.25">
      <c r="A449" s="201" t="s">
        <v>931</v>
      </c>
      <c r="B449" s="23" t="s">
        <v>87</v>
      </c>
      <c r="C449" s="643"/>
      <c r="D449" s="24">
        <v>0.6</v>
      </c>
      <c r="E449" s="4" t="s">
        <v>35</v>
      </c>
      <c r="F449" s="4">
        <v>4800</v>
      </c>
      <c r="G449" s="187">
        <f t="shared" si="0"/>
        <v>5760</v>
      </c>
      <c r="H449" s="24">
        <v>5.8</v>
      </c>
      <c r="I449" s="88" t="s">
        <v>98</v>
      </c>
    </row>
    <row r="450" spans="1:10" ht="15.75" x14ac:dyDescent="0.25">
      <c r="A450" s="201" t="s">
        <v>932</v>
      </c>
      <c r="B450" s="23" t="s">
        <v>88</v>
      </c>
      <c r="C450" s="643"/>
      <c r="D450" s="24">
        <v>0.6</v>
      </c>
      <c r="E450" s="4" t="s">
        <v>35</v>
      </c>
      <c r="F450" s="4">
        <v>4800</v>
      </c>
      <c r="G450" s="187">
        <f t="shared" si="0"/>
        <v>5760</v>
      </c>
      <c r="H450" s="24">
        <v>5.8</v>
      </c>
      <c r="I450" s="88" t="s">
        <v>98</v>
      </c>
    </row>
    <row r="451" spans="1:10" ht="15.75" x14ac:dyDescent="0.25">
      <c r="A451" s="201" t="s">
        <v>933</v>
      </c>
      <c r="B451" s="23" t="s">
        <v>89</v>
      </c>
      <c r="C451" s="643"/>
      <c r="D451" s="24">
        <v>0.6</v>
      </c>
      <c r="E451" s="4" t="s">
        <v>35</v>
      </c>
      <c r="F451" s="4">
        <v>4800</v>
      </c>
      <c r="G451" s="187">
        <f t="shared" si="0"/>
        <v>5760</v>
      </c>
      <c r="H451" s="24">
        <v>5.8</v>
      </c>
      <c r="I451" s="88" t="s">
        <v>98</v>
      </c>
    </row>
    <row r="452" spans="1:10" ht="15.75" x14ac:dyDescent="0.25">
      <c r="A452" s="201" t="s">
        <v>934</v>
      </c>
      <c r="B452" s="23" t="s">
        <v>90</v>
      </c>
      <c r="C452" s="643"/>
      <c r="D452" s="24">
        <v>0.6</v>
      </c>
      <c r="E452" s="4" t="s">
        <v>35</v>
      </c>
      <c r="F452" s="4">
        <v>4800</v>
      </c>
      <c r="G452" s="187">
        <f t="shared" si="0"/>
        <v>5760</v>
      </c>
      <c r="H452" s="24">
        <v>5.8</v>
      </c>
      <c r="I452" s="88" t="s">
        <v>98</v>
      </c>
    </row>
    <row r="453" spans="1:10" ht="15.75" x14ac:dyDescent="0.25">
      <c r="A453" s="201" t="s">
        <v>935</v>
      </c>
      <c r="B453" s="23" t="s">
        <v>91</v>
      </c>
      <c r="C453" s="643"/>
      <c r="D453" s="24">
        <v>0.6</v>
      </c>
      <c r="E453" s="4" t="s">
        <v>35</v>
      </c>
      <c r="F453" s="4">
        <v>4800</v>
      </c>
      <c r="G453" s="187">
        <f t="shared" si="0"/>
        <v>5760</v>
      </c>
      <c r="H453" s="24">
        <v>5.8</v>
      </c>
      <c r="I453" s="88" t="s">
        <v>98</v>
      </c>
    </row>
    <row r="454" spans="1:10" ht="15.75" x14ac:dyDescent="0.25">
      <c r="A454" s="201" t="s">
        <v>936</v>
      </c>
      <c r="B454" s="23" t="s">
        <v>92</v>
      </c>
      <c r="C454" s="643"/>
      <c r="D454" s="24">
        <v>1.8</v>
      </c>
      <c r="E454" s="4" t="s">
        <v>35</v>
      </c>
      <c r="F454" s="4">
        <v>4800</v>
      </c>
      <c r="G454" s="187">
        <f t="shared" si="0"/>
        <v>17280</v>
      </c>
      <c r="H454" s="24">
        <v>17.3</v>
      </c>
      <c r="I454" s="88" t="s">
        <v>98</v>
      </c>
    </row>
    <row r="455" spans="1:10" ht="15.75" x14ac:dyDescent="0.25">
      <c r="A455" s="201" t="s">
        <v>937</v>
      </c>
      <c r="B455" s="23" t="s">
        <v>93</v>
      </c>
      <c r="C455" s="643"/>
      <c r="D455" s="24">
        <v>0.6</v>
      </c>
      <c r="E455" s="4" t="s">
        <v>35</v>
      </c>
      <c r="F455" s="4">
        <v>4800</v>
      </c>
      <c r="G455" s="187">
        <f t="shared" si="0"/>
        <v>5760</v>
      </c>
      <c r="H455" s="24">
        <v>5.8</v>
      </c>
      <c r="I455" s="88" t="s">
        <v>98</v>
      </c>
    </row>
    <row r="456" spans="1:10" ht="15.75" x14ac:dyDescent="0.25">
      <c r="A456" s="201" t="s">
        <v>938</v>
      </c>
      <c r="B456" s="23" t="s">
        <v>94</v>
      </c>
      <c r="C456" s="643"/>
      <c r="D456" s="24">
        <v>0.6</v>
      </c>
      <c r="E456" s="4" t="s">
        <v>35</v>
      </c>
      <c r="F456" s="4">
        <v>4800</v>
      </c>
      <c r="G456" s="187">
        <f t="shared" si="0"/>
        <v>5760</v>
      </c>
      <c r="H456" s="24">
        <v>5.8</v>
      </c>
      <c r="I456" s="88" t="s">
        <v>98</v>
      </c>
    </row>
    <row r="457" spans="1:10" ht="15.75" x14ac:dyDescent="0.25">
      <c r="A457" s="201" t="s">
        <v>939</v>
      </c>
      <c r="B457" s="23" t="s">
        <v>95</v>
      </c>
      <c r="C457" s="643"/>
      <c r="D457" s="24">
        <v>0.6</v>
      </c>
      <c r="E457" s="4" t="s">
        <v>35</v>
      </c>
      <c r="F457" s="4">
        <v>4800</v>
      </c>
      <c r="G457" s="187">
        <f t="shared" si="0"/>
        <v>5760</v>
      </c>
      <c r="H457" s="24">
        <v>5.8</v>
      </c>
      <c r="I457" s="88" t="s">
        <v>98</v>
      </c>
    </row>
    <row r="458" spans="1:10" ht="25.5" x14ac:dyDescent="0.25">
      <c r="A458" s="201" t="s">
        <v>940</v>
      </c>
      <c r="B458" s="23" t="s">
        <v>96</v>
      </c>
      <c r="C458" s="643"/>
      <c r="D458" s="24">
        <v>0.6</v>
      </c>
      <c r="E458" s="4" t="s">
        <v>35</v>
      </c>
      <c r="F458" s="4">
        <v>4800</v>
      </c>
      <c r="G458" s="187">
        <f t="shared" si="0"/>
        <v>5760</v>
      </c>
      <c r="H458" s="24">
        <v>5.8</v>
      </c>
      <c r="I458" s="88" t="s">
        <v>98</v>
      </c>
    </row>
    <row r="459" spans="1:10" ht="15.75" x14ac:dyDescent="0.25">
      <c r="A459" s="92" t="s">
        <v>941</v>
      </c>
      <c r="B459" s="23" t="s">
        <v>97</v>
      </c>
      <c r="C459" s="644"/>
      <c r="D459" s="24">
        <v>0.6</v>
      </c>
      <c r="E459" s="4" t="s">
        <v>35</v>
      </c>
      <c r="F459" s="4">
        <v>4800</v>
      </c>
      <c r="G459" s="187">
        <f t="shared" si="0"/>
        <v>5760</v>
      </c>
      <c r="H459" s="24">
        <v>5.8</v>
      </c>
      <c r="I459" s="88" t="s">
        <v>98</v>
      </c>
    </row>
    <row r="460" spans="1:10" x14ac:dyDescent="0.25">
      <c r="A460" s="638" t="s">
        <v>942</v>
      </c>
      <c r="B460" s="639"/>
      <c r="C460" s="639"/>
      <c r="D460" s="87">
        <f>SUM(D433:D459)</f>
        <v>19.8</v>
      </c>
      <c r="E460" s="166"/>
      <c r="F460" s="167"/>
      <c r="G460" s="187">
        <f>SUM(G433:G459)</f>
        <v>190080</v>
      </c>
      <c r="H460" s="208">
        <f>SUM(H433:H459)</f>
        <v>190.10000000000011</v>
      </c>
      <c r="I460" s="87"/>
    </row>
    <row r="461" spans="1:10" x14ac:dyDescent="0.25">
      <c r="A461" s="638" t="s">
        <v>836</v>
      </c>
      <c r="B461" s="639"/>
      <c r="C461" s="639"/>
      <c r="D461" s="639"/>
      <c r="E461" s="639"/>
      <c r="F461" s="640"/>
      <c r="G461" s="187">
        <f>G460+G431+G416+G410+G407+G401</f>
        <v>4390079.78</v>
      </c>
      <c r="H461" s="187">
        <f>H460+H431+H416+H410+H407+H401</f>
        <v>4390.5</v>
      </c>
      <c r="I461" s="87"/>
    </row>
    <row r="462" spans="1:10" x14ac:dyDescent="0.25">
      <c r="A462" s="509" t="s">
        <v>34</v>
      </c>
      <c r="B462" s="509"/>
      <c r="C462" s="509"/>
      <c r="D462" s="509"/>
      <c r="E462" s="509"/>
      <c r="F462" s="509"/>
      <c r="G462" s="254">
        <f>G461+G391+G23</f>
        <v>8851070.7584651075</v>
      </c>
      <c r="H462" s="1">
        <f>H461+H391+H23</f>
        <v>8852</v>
      </c>
      <c r="I462" s="1"/>
      <c r="J462" s="13"/>
    </row>
  </sheetData>
  <mergeCells count="194">
    <mergeCell ref="I15:I16"/>
    <mergeCell ref="A1:I1"/>
    <mergeCell ref="A2:I2"/>
    <mergeCell ref="A3:I3"/>
    <mergeCell ref="A4:A6"/>
    <mergeCell ref="B4:B6"/>
    <mergeCell ref="C4:C6"/>
    <mergeCell ref="D4:D6"/>
    <mergeCell ref="E4:E6"/>
    <mergeCell ref="F4:H4"/>
    <mergeCell ref="I4:I6"/>
    <mergeCell ref="A15:A16"/>
    <mergeCell ref="B15:B16"/>
    <mergeCell ref="C15:E15"/>
    <mergeCell ref="F15:F16"/>
    <mergeCell ref="G15:G16"/>
    <mergeCell ref="H15:H16"/>
    <mergeCell ref="C9:E9"/>
    <mergeCell ref="F9:F10"/>
    <mergeCell ref="G9:G10"/>
    <mergeCell ref="I9:I10"/>
    <mergeCell ref="I11:I12"/>
    <mergeCell ref="I13:I14"/>
    <mergeCell ref="A17:A18"/>
    <mergeCell ref="B17:B18"/>
    <mergeCell ref="H21:H22"/>
    <mergeCell ref="C17:E17"/>
    <mergeCell ref="F17:F18"/>
    <mergeCell ref="G17:G18"/>
    <mergeCell ref="H17:H18"/>
    <mergeCell ref="A19:A20"/>
    <mergeCell ref="A8:I8"/>
    <mergeCell ref="H9:H10"/>
    <mergeCell ref="A11:A12"/>
    <mergeCell ref="B11:B12"/>
    <mergeCell ref="C11:E11"/>
    <mergeCell ref="F11:F12"/>
    <mergeCell ref="G11:G12"/>
    <mergeCell ref="H11:H12"/>
    <mergeCell ref="A13:A14"/>
    <mergeCell ref="B13:B14"/>
    <mergeCell ref="C13:E13"/>
    <mergeCell ref="F13:F14"/>
    <mergeCell ref="G13:G14"/>
    <mergeCell ref="H13:H14"/>
    <mergeCell ref="A9:A10"/>
    <mergeCell ref="B9:B10"/>
    <mergeCell ref="C19:E19"/>
    <mergeCell ref="F19:F20"/>
    <mergeCell ref="G19:G20"/>
    <mergeCell ref="H19:H20"/>
    <mergeCell ref="A23:C23"/>
    <mergeCell ref="A367:F367"/>
    <mergeCell ref="I122:I177"/>
    <mergeCell ref="A178:A239"/>
    <mergeCell ref="B178:B239"/>
    <mergeCell ref="I178:I239"/>
    <mergeCell ref="B51:B177"/>
    <mergeCell ref="G122:G177"/>
    <mergeCell ref="H122:H177"/>
    <mergeCell ref="A348:A366"/>
    <mergeCell ref="B348:B366"/>
    <mergeCell ref="A51:A121"/>
    <mergeCell ref="I348:I366"/>
    <mergeCell ref="C348:F348"/>
    <mergeCell ref="G348:G366"/>
    <mergeCell ref="H348:H366"/>
    <mergeCell ref="C296:F296"/>
    <mergeCell ref="A122:A177"/>
    <mergeCell ref="G178:G239"/>
    <mergeCell ref="H178:H239"/>
    <mergeCell ref="C40:F40"/>
    <mergeCell ref="C41:F41"/>
    <mergeCell ref="C42:I42"/>
    <mergeCell ref="I43:I47"/>
    <mergeCell ref="A48:F48"/>
    <mergeCell ref="A49:F49"/>
    <mergeCell ref="I17:I18"/>
    <mergeCell ref="I19:I20"/>
    <mergeCell ref="I21:I22"/>
    <mergeCell ref="A21:A22"/>
    <mergeCell ref="B21:B22"/>
    <mergeCell ref="C21:E21"/>
    <mergeCell ref="F21:F22"/>
    <mergeCell ref="G21:G22"/>
    <mergeCell ref="I35:I39"/>
    <mergeCell ref="C34:I34"/>
    <mergeCell ref="A25:I25"/>
    <mergeCell ref="B26:B47"/>
    <mergeCell ref="C26:I26"/>
    <mergeCell ref="C27:I27"/>
    <mergeCell ref="I28:I32"/>
    <mergeCell ref="C33:F33"/>
    <mergeCell ref="A24:I24"/>
    <mergeCell ref="B19:B20"/>
    <mergeCell ref="A50:I50"/>
    <mergeCell ref="C51:F51"/>
    <mergeCell ref="G51:G121"/>
    <mergeCell ref="H51:H121"/>
    <mergeCell ref="C122:F122"/>
    <mergeCell ref="B240:B295"/>
    <mergeCell ref="I240:I295"/>
    <mergeCell ref="A240:A295"/>
    <mergeCell ref="A296:A347"/>
    <mergeCell ref="B296:B347"/>
    <mergeCell ref="I296:I347"/>
    <mergeCell ref="I51:I121"/>
    <mergeCell ref="G296:G347"/>
    <mergeCell ref="H296:H347"/>
    <mergeCell ref="C240:F240"/>
    <mergeCell ref="G240:G295"/>
    <mergeCell ref="H240:H295"/>
    <mergeCell ref="C178:F178"/>
    <mergeCell ref="G378:G379"/>
    <mergeCell ref="H378:H379"/>
    <mergeCell ref="A368:I368"/>
    <mergeCell ref="A369:A372"/>
    <mergeCell ref="B369:B372"/>
    <mergeCell ref="F369:F372"/>
    <mergeCell ref="G369:G372"/>
    <mergeCell ref="H369:H372"/>
    <mergeCell ref="I369:I372"/>
    <mergeCell ref="I394:I400"/>
    <mergeCell ref="A410:C410"/>
    <mergeCell ref="H381:H383"/>
    <mergeCell ref="A373:C373"/>
    <mergeCell ref="A374:I374"/>
    <mergeCell ref="A375:A376"/>
    <mergeCell ref="B375:B376"/>
    <mergeCell ref="F375:F376"/>
    <mergeCell ref="A390:F390"/>
    <mergeCell ref="A385:A386"/>
    <mergeCell ref="B385:B386"/>
    <mergeCell ref="F385:F386"/>
    <mergeCell ref="G385:G386"/>
    <mergeCell ref="H385:H386"/>
    <mergeCell ref="A387:A388"/>
    <mergeCell ref="B387:B388"/>
    <mergeCell ref="F387:F388"/>
    <mergeCell ref="G387:G388"/>
    <mergeCell ref="H387:H388"/>
    <mergeCell ref="G375:G376"/>
    <mergeCell ref="H375:H376"/>
    <mergeCell ref="A378:A379"/>
    <mergeCell ref="B378:B379"/>
    <mergeCell ref="F378:F379"/>
    <mergeCell ref="A381:A383"/>
    <mergeCell ref="B381:B383"/>
    <mergeCell ref="F381:F383"/>
    <mergeCell ref="G381:G383"/>
    <mergeCell ref="I423:I424"/>
    <mergeCell ref="A425:A427"/>
    <mergeCell ref="B425:B427"/>
    <mergeCell ref="G425:G427"/>
    <mergeCell ref="H425:H427"/>
    <mergeCell ref="A416:C416"/>
    <mergeCell ref="A417:I417"/>
    <mergeCell ref="A418:A422"/>
    <mergeCell ref="B418:B422"/>
    <mergeCell ref="G418:G422"/>
    <mergeCell ref="H418:H422"/>
    <mergeCell ref="A411:I411"/>
    <mergeCell ref="A412:A415"/>
    <mergeCell ref="B412:B415"/>
    <mergeCell ref="F412:F415"/>
    <mergeCell ref="G412:G415"/>
    <mergeCell ref="H412:H415"/>
    <mergeCell ref="I412:I415"/>
    <mergeCell ref="A392:I392"/>
    <mergeCell ref="A408:I408"/>
    <mergeCell ref="A462:F462"/>
    <mergeCell ref="A461:F461"/>
    <mergeCell ref="A391:F391"/>
    <mergeCell ref="C433:C459"/>
    <mergeCell ref="A401:F401"/>
    <mergeCell ref="A402:J402"/>
    <mergeCell ref="A407:F407"/>
    <mergeCell ref="A432:I432"/>
    <mergeCell ref="A460:C460"/>
    <mergeCell ref="A393:I393"/>
    <mergeCell ref="A394:A400"/>
    <mergeCell ref="B394:B400"/>
    <mergeCell ref="G394:G400"/>
    <mergeCell ref="H394:H400"/>
    <mergeCell ref="A428:A430"/>
    <mergeCell ref="B428:B430"/>
    <mergeCell ref="G428:G430"/>
    <mergeCell ref="H428:H430"/>
    <mergeCell ref="I428:I430"/>
    <mergeCell ref="A431:F431"/>
    <mergeCell ref="A423:A424"/>
    <mergeCell ref="B423:B424"/>
    <mergeCell ref="G423:G424"/>
    <mergeCell ref="H423:H424"/>
  </mergeCells>
  <pageMargins left="0.70866141732283472" right="0.51181102362204722" top="0.74803149606299213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J25"/>
  <sheetViews>
    <sheetView view="pageBreakPreview" zoomScale="110" zoomScaleNormal="100" zoomScaleSheetLayoutView="110" workbookViewId="0">
      <selection activeCell="H15" sqref="H15"/>
    </sheetView>
  </sheetViews>
  <sheetFormatPr defaultColWidth="9.140625" defaultRowHeight="12.75" x14ac:dyDescent="0.2"/>
  <cols>
    <col min="1" max="1" width="5.7109375" style="57" customWidth="1"/>
    <col min="2" max="2" width="38.7109375" style="57" customWidth="1"/>
    <col min="3" max="3" width="26.42578125" style="58" customWidth="1"/>
    <col min="4" max="4" width="14.42578125" style="58" customWidth="1"/>
    <col min="5" max="5" width="15.5703125" style="58" customWidth="1"/>
    <col min="6" max="6" width="9.7109375" style="58" customWidth="1"/>
    <col min="7" max="7" width="12.28515625" style="58" customWidth="1"/>
    <col min="8" max="8" width="10.85546875" style="58" customWidth="1"/>
    <col min="9" max="9" width="12.5703125" style="131" customWidth="1"/>
    <col min="10" max="10" width="10.85546875" style="131" bestFit="1" customWidth="1"/>
    <col min="11" max="16384" width="9.140625" style="57"/>
  </cols>
  <sheetData>
    <row r="1" spans="1:9" ht="22.5" customHeight="1" x14ac:dyDescent="0.2">
      <c r="A1" s="700" t="s">
        <v>680</v>
      </c>
      <c r="B1" s="700"/>
    </row>
    <row r="2" spans="1:9" ht="16.5" customHeight="1" x14ac:dyDescent="0.2">
      <c r="A2" s="703" t="s">
        <v>699</v>
      </c>
      <c r="B2" s="703"/>
      <c r="C2" s="703"/>
      <c r="D2" s="703"/>
      <c r="E2" s="703"/>
      <c r="F2" s="57"/>
    </row>
    <row r="3" spans="1:9" ht="13.5" customHeight="1" x14ac:dyDescent="0.25">
      <c r="B3" s="701" t="s">
        <v>681</v>
      </c>
      <c r="C3" s="701"/>
      <c r="D3" s="701"/>
      <c r="E3" s="701"/>
      <c r="F3" s="75"/>
      <c r="G3" s="75"/>
      <c r="H3" s="75"/>
      <c r="I3" s="133"/>
    </row>
    <row r="4" spans="1:9" ht="9" customHeight="1" x14ac:dyDescent="0.2">
      <c r="C4" s="76"/>
      <c r="D4" s="76"/>
      <c r="E4" s="73"/>
      <c r="F4" s="57"/>
      <c r="G4" s="57"/>
      <c r="H4" s="130"/>
    </row>
    <row r="5" spans="1:9" ht="21.75" customHeight="1" x14ac:dyDescent="0.2">
      <c r="A5" s="158" t="s">
        <v>698</v>
      </c>
      <c r="B5" s="150" t="s">
        <v>682</v>
      </c>
      <c r="C5" s="146" t="s">
        <v>683</v>
      </c>
      <c r="D5" s="147" t="s">
        <v>684</v>
      </c>
      <c r="E5" s="147" t="s">
        <v>685</v>
      </c>
      <c r="F5" s="57"/>
      <c r="G5" s="57"/>
      <c r="H5" s="130"/>
    </row>
    <row r="6" spans="1:9" ht="117.75" customHeight="1" x14ac:dyDescent="0.2">
      <c r="A6" s="134">
        <v>1</v>
      </c>
      <c r="B6" s="154" t="s">
        <v>572</v>
      </c>
      <c r="C6" s="149" t="s">
        <v>686</v>
      </c>
      <c r="D6" s="156">
        <f>'АП-1'!H46</f>
        <v>2336449.2000000002</v>
      </c>
      <c r="E6" s="164">
        <v>5148.8</v>
      </c>
      <c r="F6" s="57"/>
      <c r="G6" s="57"/>
      <c r="H6" s="130"/>
    </row>
    <row r="7" spans="1:9" ht="38.25" x14ac:dyDescent="0.2">
      <c r="A7" s="134">
        <v>2</v>
      </c>
      <c r="B7" s="154" t="s">
        <v>570</v>
      </c>
      <c r="C7" s="150" t="s">
        <v>687</v>
      </c>
      <c r="D7" s="151">
        <f>'АП-2'!H12</f>
        <v>814594.02</v>
      </c>
      <c r="E7" s="165">
        <v>1496.1</v>
      </c>
      <c r="G7" s="57"/>
      <c r="H7" s="57"/>
    </row>
    <row r="8" spans="1:9" ht="173.25" customHeight="1" x14ac:dyDescent="0.2">
      <c r="A8" s="134">
        <v>3</v>
      </c>
      <c r="B8" s="148" t="s">
        <v>582</v>
      </c>
      <c r="C8" s="150" t="s">
        <v>688</v>
      </c>
      <c r="D8" s="151">
        <f>'АП-3'!G20</f>
        <v>128003.20000000001</v>
      </c>
      <c r="E8" s="165">
        <v>2068.6999999999998</v>
      </c>
    </row>
    <row r="9" spans="1:9" ht="56.25" customHeight="1" x14ac:dyDescent="0.2">
      <c r="A9" s="134">
        <v>4</v>
      </c>
      <c r="B9" s="154" t="s">
        <v>566</v>
      </c>
      <c r="C9" s="150" t="s">
        <v>689</v>
      </c>
      <c r="D9" s="151">
        <f>'АП-4'!H15</f>
        <v>1051754.3999999999</v>
      </c>
      <c r="E9" s="165">
        <v>2214.6</v>
      </c>
    </row>
    <row r="10" spans="1:9" ht="55.5" customHeight="1" x14ac:dyDescent="0.2">
      <c r="A10" s="134">
        <v>5</v>
      </c>
      <c r="B10" s="148" t="s">
        <v>565</v>
      </c>
      <c r="C10" s="150" t="s">
        <v>690</v>
      </c>
      <c r="D10" s="151">
        <f>'АП-5'!G53</f>
        <v>2203638</v>
      </c>
      <c r="E10" s="165">
        <v>4191.5</v>
      </c>
    </row>
    <row r="11" spans="1:9" ht="76.5" x14ac:dyDescent="0.2">
      <c r="A11" s="134">
        <v>6</v>
      </c>
      <c r="B11" s="154" t="s">
        <v>560</v>
      </c>
      <c r="C11" s="150" t="s">
        <v>691</v>
      </c>
      <c r="D11" s="151">
        <f>'АП-6'!G381</f>
        <v>8842.7999999999993</v>
      </c>
      <c r="E11" s="165">
        <v>2648.1</v>
      </c>
    </row>
    <row r="12" spans="1:9" ht="63.75" x14ac:dyDescent="0.2">
      <c r="A12" s="134">
        <v>7</v>
      </c>
      <c r="B12" s="154" t="s">
        <v>556</v>
      </c>
      <c r="C12" s="150" t="s">
        <v>692</v>
      </c>
      <c r="D12" s="151">
        <f>АП_7!G22</f>
        <v>222312</v>
      </c>
      <c r="E12" s="165">
        <v>326.10000000000002</v>
      </c>
    </row>
    <row r="13" spans="1:9" ht="63.75" x14ac:dyDescent="0.2">
      <c r="A13" s="134">
        <v>8</v>
      </c>
      <c r="B13" s="154" t="s">
        <v>554</v>
      </c>
      <c r="C13" s="150" t="s">
        <v>693</v>
      </c>
      <c r="D13" s="151" t="e">
        <f>#REF!</f>
        <v>#REF!</v>
      </c>
      <c r="E13" s="165">
        <v>2324.3000000000002</v>
      </c>
    </row>
    <row r="14" spans="1:9" x14ac:dyDescent="0.2">
      <c r="A14" s="159"/>
      <c r="B14" s="152" t="s">
        <v>694</v>
      </c>
      <c r="C14" s="153"/>
      <c r="D14" s="151" t="e">
        <f>SUM(D6:D13)</f>
        <v>#REF!</v>
      </c>
      <c r="E14" s="165">
        <f>SUM(E6:E13)</f>
        <v>20418.199999999997</v>
      </c>
    </row>
    <row r="15" spans="1:9" x14ac:dyDescent="0.2">
      <c r="B15" s="155"/>
      <c r="C15" s="144"/>
      <c r="D15" s="145"/>
      <c r="E15" s="160"/>
    </row>
    <row r="16" spans="1:9" ht="14.25" customHeight="1" x14ac:dyDescent="0.2">
      <c r="A16" s="161" t="s">
        <v>700</v>
      </c>
      <c r="B16" s="704" t="s">
        <v>701</v>
      </c>
      <c r="C16" s="704"/>
      <c r="D16" s="704"/>
      <c r="E16" s="704"/>
    </row>
    <row r="17" spans="2:5" x14ac:dyDescent="0.2">
      <c r="B17" s="155"/>
      <c r="C17" s="144"/>
      <c r="D17" s="145"/>
    </row>
    <row r="18" spans="2:5" x14ac:dyDescent="0.2">
      <c r="B18" s="76" t="s">
        <v>550</v>
      </c>
      <c r="C18" s="702" t="s">
        <v>695</v>
      </c>
      <c r="D18" s="702"/>
      <c r="E18" s="130" t="s">
        <v>549</v>
      </c>
    </row>
    <row r="19" spans="2:5" x14ac:dyDescent="0.2">
      <c r="B19" s="155"/>
      <c r="C19" s="144"/>
      <c r="D19" s="145"/>
    </row>
    <row r="20" spans="2:5" x14ac:dyDescent="0.2">
      <c r="B20" s="78" t="s">
        <v>548</v>
      </c>
      <c r="C20" s="702" t="s">
        <v>695</v>
      </c>
      <c r="D20" s="702"/>
      <c r="E20" s="130" t="s">
        <v>547</v>
      </c>
    </row>
    <row r="21" spans="2:5" x14ac:dyDescent="0.2">
      <c r="B21" s="78"/>
      <c r="C21" s="157"/>
      <c r="D21" s="157"/>
      <c r="E21" s="130"/>
    </row>
    <row r="22" spans="2:5" x14ac:dyDescent="0.2">
      <c r="B22" s="78"/>
      <c r="C22" s="157"/>
      <c r="D22" s="157"/>
      <c r="E22" s="130"/>
    </row>
    <row r="23" spans="2:5" x14ac:dyDescent="0.2">
      <c r="B23" s="143"/>
      <c r="C23" s="144"/>
      <c r="D23" s="145">
        <v>29800000</v>
      </c>
    </row>
    <row r="24" spans="2:5" x14ac:dyDescent="0.2">
      <c r="B24" s="143"/>
      <c r="C24" s="144"/>
      <c r="D24" s="145"/>
    </row>
    <row r="25" spans="2:5" x14ac:dyDescent="0.2">
      <c r="B25" s="143"/>
      <c r="C25" s="144"/>
      <c r="D25" s="145" t="e">
        <f>D23-D14</f>
        <v>#REF!</v>
      </c>
    </row>
  </sheetData>
  <mergeCells count="6">
    <mergeCell ref="A1:B1"/>
    <mergeCell ref="B3:E3"/>
    <mergeCell ref="C18:D18"/>
    <mergeCell ref="C20:D20"/>
    <mergeCell ref="A2:E2"/>
    <mergeCell ref="B16:E16"/>
  </mergeCells>
  <pageMargins left="0.98425196850393704" right="0" top="0.35433070866141736" bottom="0.35433070866141736" header="0.31496062992125984" footer="0.31496062992125984"/>
  <pageSetup paperSize="9" scale="8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B3:J58"/>
  <sheetViews>
    <sheetView view="pageBreakPreview" topLeftCell="A49" zoomScaleNormal="100" zoomScaleSheetLayoutView="100" workbookViewId="0">
      <selection activeCell="F68" sqref="F68"/>
    </sheetView>
  </sheetViews>
  <sheetFormatPr defaultColWidth="9.140625" defaultRowHeight="12.75" x14ac:dyDescent="0.2"/>
  <cols>
    <col min="1" max="1" width="2.7109375" style="57" customWidth="1"/>
    <col min="2" max="2" width="31.85546875" style="58" customWidth="1"/>
    <col min="3" max="3" width="22.42578125" style="58" customWidth="1"/>
    <col min="4" max="4" width="9.140625" style="58"/>
    <col min="5" max="5" width="10.42578125" style="58" customWidth="1"/>
    <col min="6" max="6" width="9.7109375" style="58" customWidth="1"/>
    <col min="7" max="7" width="12.28515625" style="231" customWidth="1"/>
    <col min="8" max="8" width="10.85546875" style="231" customWidth="1"/>
    <col min="9" max="9" width="12.5703125" style="131" customWidth="1"/>
    <col min="10" max="10" width="13.28515625" style="131" customWidth="1"/>
    <col min="11" max="16384" width="9.140625" style="57"/>
  </cols>
  <sheetData>
    <row r="3" spans="2:9" ht="33.6" customHeight="1" x14ac:dyDescent="0.2">
      <c r="B3" s="711" t="s">
        <v>815</v>
      </c>
      <c r="C3" s="711"/>
      <c r="D3" s="711"/>
      <c r="E3" s="711"/>
      <c r="F3" s="711"/>
      <c r="G3" s="711"/>
      <c r="H3" s="711"/>
    </row>
    <row r="4" spans="2:9" ht="40.15" customHeight="1" x14ac:dyDescent="0.2">
      <c r="B4" s="81"/>
      <c r="C4" s="81"/>
      <c r="D4" s="81"/>
      <c r="E4" s="81"/>
      <c r="F4" s="81"/>
      <c r="G4" s="225"/>
      <c r="H4" s="225"/>
    </row>
    <row r="5" spans="2:9" ht="17.25" customHeight="1" x14ac:dyDescent="0.2">
      <c r="B5" s="715"/>
      <c r="C5" s="715"/>
      <c r="D5" s="715"/>
      <c r="E5" s="715"/>
      <c r="F5" s="715"/>
      <c r="G5" s="715"/>
      <c r="H5" s="226"/>
    </row>
    <row r="6" spans="2:9" ht="38.25" x14ac:dyDescent="0.2">
      <c r="B6" s="60" t="s">
        <v>579</v>
      </c>
      <c r="C6" s="60" t="s">
        <v>578</v>
      </c>
      <c r="D6" s="60" t="s">
        <v>577</v>
      </c>
      <c r="E6" s="60" t="s">
        <v>576</v>
      </c>
      <c r="F6" s="60" t="s">
        <v>575</v>
      </c>
      <c r="G6" s="180" t="s">
        <v>574</v>
      </c>
      <c r="H6" s="180" t="s">
        <v>640</v>
      </c>
    </row>
    <row r="7" spans="2:9" ht="19.149999999999999" customHeight="1" x14ac:dyDescent="0.2">
      <c r="B7" s="716"/>
      <c r="C7" s="716"/>
      <c r="D7" s="716"/>
      <c r="E7" s="716"/>
      <c r="F7" s="716"/>
      <c r="G7" s="177">
        <f>G8+G41</f>
        <v>11098784.598465107</v>
      </c>
      <c r="H7" s="178">
        <f>H8+H41</f>
        <v>11099.565199999999</v>
      </c>
    </row>
    <row r="8" spans="2:9" ht="26.25" customHeight="1" x14ac:dyDescent="0.2">
      <c r="B8" s="710" t="s">
        <v>573</v>
      </c>
      <c r="C8" s="710"/>
      <c r="D8" s="710"/>
      <c r="E8" s="710"/>
      <c r="F8" s="710"/>
      <c r="G8" s="177">
        <f>G9+G17+G21+G28+G34</f>
        <v>6534438.8200000003</v>
      </c>
      <c r="H8" s="178">
        <f>H9+H17+H21+H28+H34</f>
        <v>6534.6651999999995</v>
      </c>
    </row>
    <row r="9" spans="2:9" ht="66" customHeight="1" x14ac:dyDescent="0.2">
      <c r="B9" s="710" t="s">
        <v>572</v>
      </c>
      <c r="C9" s="710"/>
      <c r="D9" s="710"/>
      <c r="E9" s="710"/>
      <c r="F9" s="710"/>
      <c r="G9" s="176">
        <f>G10+G14+G15+G16</f>
        <v>2336449.1999999997</v>
      </c>
      <c r="H9" s="178">
        <f>H10+H14+H15+H16</f>
        <v>2336.4651999999996</v>
      </c>
    </row>
    <row r="10" spans="2:9" ht="16.149999999999999" customHeight="1" x14ac:dyDescent="0.2">
      <c r="B10" s="710" t="s">
        <v>558</v>
      </c>
      <c r="C10" s="712"/>
      <c r="D10" s="709"/>
      <c r="E10" s="709"/>
      <c r="F10" s="709"/>
      <c r="G10" s="176">
        <f>SUM(G11:G13)</f>
        <v>1840801.2</v>
      </c>
      <c r="H10" s="178">
        <f>SUM(H11:H13)</f>
        <v>1840.7651999999998</v>
      </c>
    </row>
    <row r="11" spans="2:9" ht="15" customHeight="1" x14ac:dyDescent="0.2">
      <c r="B11" s="713"/>
      <c r="C11" s="59" t="s">
        <v>814</v>
      </c>
      <c r="D11" s="179">
        <v>130</v>
      </c>
      <c r="E11" s="177">
        <f>G11/D11</f>
        <v>1812.5076923076922</v>
      </c>
      <c r="F11" s="714"/>
      <c r="G11" s="176">
        <v>235626</v>
      </c>
      <c r="H11" s="178">
        <v>235.6</v>
      </c>
      <c r="I11" s="142"/>
    </row>
    <row r="12" spans="2:9" ht="17.25" customHeight="1" x14ac:dyDescent="0.2">
      <c r="B12" s="713"/>
      <c r="C12" s="59" t="s">
        <v>816</v>
      </c>
      <c r="D12" s="179">
        <v>431</v>
      </c>
      <c r="E12" s="177">
        <f>G12/D12</f>
        <v>3381.3577726218095</v>
      </c>
      <c r="F12" s="714"/>
      <c r="G12" s="176">
        <v>1457365.2</v>
      </c>
      <c r="H12" s="178">
        <f>G12/1000</f>
        <v>1457.3652</v>
      </c>
      <c r="I12" s="142"/>
    </row>
    <row r="13" spans="2:9" ht="15" customHeight="1" x14ac:dyDescent="0.2">
      <c r="B13" s="713"/>
      <c r="C13" s="59" t="s">
        <v>817</v>
      </c>
      <c r="D13" s="180">
        <v>56</v>
      </c>
      <c r="E13" s="177">
        <f>G13/D13</f>
        <v>2639.4642857142858</v>
      </c>
      <c r="F13" s="714"/>
      <c r="G13" s="176">
        <v>147810</v>
      </c>
      <c r="H13" s="178">
        <v>147.80000000000001</v>
      </c>
      <c r="I13" s="142"/>
    </row>
    <row r="14" spans="2:9" ht="31.15" customHeight="1" x14ac:dyDescent="0.2">
      <c r="B14" s="61" t="s">
        <v>580</v>
      </c>
      <c r="C14" s="59" t="s">
        <v>571</v>
      </c>
      <c r="D14" s="60">
        <v>100</v>
      </c>
      <c r="E14" s="71">
        <v>1464.48</v>
      </c>
      <c r="F14" s="72"/>
      <c r="G14" s="176">
        <v>159495.20000000001</v>
      </c>
      <c r="H14" s="178">
        <v>159.5</v>
      </c>
    </row>
    <row r="15" spans="2:9" ht="30" customHeight="1" x14ac:dyDescent="0.2">
      <c r="B15" s="61" t="s">
        <v>581</v>
      </c>
      <c r="C15" s="59" t="s">
        <v>571</v>
      </c>
      <c r="D15" s="60">
        <v>200</v>
      </c>
      <c r="E15" s="63">
        <f>G15/D15</f>
        <v>1594.9520000000002</v>
      </c>
      <c r="F15" s="72"/>
      <c r="G15" s="176">
        <v>318990.40000000002</v>
      </c>
      <c r="H15" s="178">
        <v>319</v>
      </c>
    </row>
    <row r="16" spans="2:9" ht="120.6" customHeight="1" x14ac:dyDescent="0.2">
      <c r="B16" s="23" t="s">
        <v>665</v>
      </c>
      <c r="C16" s="13" t="s">
        <v>667</v>
      </c>
      <c r="D16" s="60">
        <v>1</v>
      </c>
      <c r="E16" s="63">
        <f>G16</f>
        <v>17162.400000000001</v>
      </c>
      <c r="F16" s="72"/>
      <c r="G16" s="176">
        <f>'АП-1'!H42</f>
        <v>17162.400000000001</v>
      </c>
      <c r="H16" s="178">
        <v>17.2</v>
      </c>
    </row>
    <row r="17" spans="2:10" ht="24.75" customHeight="1" x14ac:dyDescent="0.2">
      <c r="B17" s="708" t="s">
        <v>570</v>
      </c>
      <c r="C17" s="708"/>
      <c r="D17" s="708"/>
      <c r="E17" s="708"/>
      <c r="F17" s="708"/>
      <c r="G17" s="176">
        <f>SUM(G18:G20)</f>
        <v>814594.02</v>
      </c>
      <c r="H17" s="178">
        <f>SUM(H18:H20)</f>
        <v>814.59999999999991</v>
      </c>
    </row>
    <row r="18" spans="2:10" ht="45.75" customHeight="1" x14ac:dyDescent="0.2">
      <c r="B18" s="59" t="s">
        <v>675</v>
      </c>
      <c r="C18" s="128" t="s">
        <v>54</v>
      </c>
      <c r="D18" s="60">
        <v>5</v>
      </c>
      <c r="E18" s="60"/>
      <c r="F18" s="59"/>
      <c r="G18" s="224">
        <f>'АП-2'!H8+'АП-2'!H9</f>
        <v>634594.02</v>
      </c>
      <c r="H18" s="178">
        <f>'АП-2'!I8+'АП-2'!I9</f>
        <v>634.59999999999991</v>
      </c>
    </row>
    <row r="19" spans="2:10" s="62" customFormat="1" ht="30.75" customHeight="1" x14ac:dyDescent="0.2">
      <c r="B19" s="135" t="s">
        <v>583</v>
      </c>
      <c r="C19" s="128" t="s">
        <v>54</v>
      </c>
      <c r="D19" s="60">
        <v>1</v>
      </c>
      <c r="E19" s="136">
        <f>G19/D19</f>
        <v>80000</v>
      </c>
      <c r="F19" s="137"/>
      <c r="G19" s="224">
        <f>'АП-2'!H10</f>
        <v>80000</v>
      </c>
      <c r="H19" s="178">
        <f>'АП-2'!I10</f>
        <v>80</v>
      </c>
      <c r="I19" s="132"/>
      <c r="J19" s="132"/>
    </row>
    <row r="20" spans="2:10" s="62" customFormat="1" ht="25.5" customHeight="1" x14ac:dyDescent="0.2">
      <c r="B20" s="59" t="s">
        <v>584</v>
      </c>
      <c r="C20" s="128" t="s">
        <v>54</v>
      </c>
      <c r="D20" s="60">
        <v>1</v>
      </c>
      <c r="E20" s="136">
        <f>G20/D20</f>
        <v>100000</v>
      </c>
      <c r="F20" s="137"/>
      <c r="G20" s="224">
        <f>'АП-2'!H11</f>
        <v>100000</v>
      </c>
      <c r="H20" s="178">
        <f>'АП-2'!I11</f>
        <v>100</v>
      </c>
      <c r="I20" s="132"/>
      <c r="J20" s="132"/>
    </row>
    <row r="21" spans="2:10" ht="81.75" customHeight="1" x14ac:dyDescent="0.2">
      <c r="B21" s="710" t="s">
        <v>582</v>
      </c>
      <c r="C21" s="710"/>
      <c r="D21" s="710"/>
      <c r="E21" s="710"/>
      <c r="F21" s="710"/>
      <c r="G21" s="177">
        <f>G22+G24+G26</f>
        <v>128003.20000000001</v>
      </c>
      <c r="H21" s="178">
        <f>H22+H24+H26</f>
        <v>128.1</v>
      </c>
    </row>
    <row r="22" spans="2:10" ht="21" customHeight="1" x14ac:dyDescent="0.2">
      <c r="B22" s="710" t="s">
        <v>559</v>
      </c>
      <c r="C22" s="710"/>
      <c r="D22" s="709"/>
      <c r="E22" s="709"/>
      <c r="F22" s="709"/>
      <c r="G22" s="176">
        <f>G23</f>
        <v>76293.600000000006</v>
      </c>
      <c r="H22" s="178">
        <f>H23</f>
        <v>76.3</v>
      </c>
    </row>
    <row r="23" spans="2:10" ht="30" customHeight="1" x14ac:dyDescent="0.2">
      <c r="B23" s="59" t="s">
        <v>569</v>
      </c>
      <c r="C23" s="128" t="s">
        <v>568</v>
      </c>
      <c r="D23" s="138">
        <f>'АП-3'!D13</f>
        <v>71</v>
      </c>
      <c r="E23" s="138">
        <f>G23/D23</f>
        <v>1074.5577464788732</v>
      </c>
      <c r="F23" s="139" t="s">
        <v>552</v>
      </c>
      <c r="G23" s="176">
        <f>'АП-3'!G13-'АП-3'!G12</f>
        <v>76293.600000000006</v>
      </c>
      <c r="H23" s="178">
        <v>76.3</v>
      </c>
    </row>
    <row r="24" spans="2:10" ht="12.75" customHeight="1" x14ac:dyDescent="0.2">
      <c r="B24" s="710" t="s">
        <v>558</v>
      </c>
      <c r="C24" s="710"/>
      <c r="D24" s="718"/>
      <c r="E24" s="718"/>
      <c r="F24" s="718"/>
      <c r="G24" s="176">
        <f>G25</f>
        <v>26709.599999999999</v>
      </c>
      <c r="H24" s="178">
        <f>H25</f>
        <v>26.8</v>
      </c>
      <c r="I24" s="131">
        <f>G23+G24+G26</f>
        <v>128003.20000000001</v>
      </c>
    </row>
    <row r="25" spans="2:10" ht="27.75" customHeight="1" x14ac:dyDescent="0.2">
      <c r="B25" s="128" t="s">
        <v>585</v>
      </c>
      <c r="C25" s="128" t="s">
        <v>567</v>
      </c>
      <c r="D25" s="60">
        <f>'АП-3'!D19</f>
        <v>0</v>
      </c>
      <c r="E25" s="139"/>
      <c r="F25" s="60" t="s">
        <v>552</v>
      </c>
      <c r="G25" s="176">
        <f>'АП-3'!G19</f>
        <v>26709.599999999999</v>
      </c>
      <c r="H25" s="178">
        <f>'АП-3'!H19</f>
        <v>26.8</v>
      </c>
    </row>
    <row r="26" spans="2:10" ht="27.75" customHeight="1" x14ac:dyDescent="0.2">
      <c r="B26" s="710" t="s">
        <v>553</v>
      </c>
      <c r="C26" s="710"/>
      <c r="D26" s="718"/>
      <c r="E26" s="718"/>
      <c r="F26" s="718"/>
      <c r="G26" s="176">
        <f>G27</f>
        <v>25000</v>
      </c>
      <c r="H26" s="178">
        <f>H27</f>
        <v>25</v>
      </c>
    </row>
    <row r="27" spans="2:10" ht="27.75" customHeight="1" x14ac:dyDescent="0.2">
      <c r="B27" s="128" t="s">
        <v>668</v>
      </c>
      <c r="C27" s="128"/>
      <c r="D27" s="60"/>
      <c r="E27" s="136"/>
      <c r="F27" s="139" t="s">
        <v>552</v>
      </c>
      <c r="G27" s="176">
        <f>'АП-3'!G12</f>
        <v>25000</v>
      </c>
      <c r="H27" s="178">
        <f>'АП-3'!H12</f>
        <v>25</v>
      </c>
    </row>
    <row r="28" spans="2:10" ht="27.75" customHeight="1" x14ac:dyDescent="0.2">
      <c r="B28" s="710" t="s">
        <v>566</v>
      </c>
      <c r="C28" s="710"/>
      <c r="D28" s="710"/>
      <c r="E28" s="710"/>
      <c r="F28" s="710"/>
      <c r="G28" s="176">
        <f>G29</f>
        <v>1051754.3999999999</v>
      </c>
      <c r="H28" s="178">
        <f>H29</f>
        <v>1051.8</v>
      </c>
    </row>
    <row r="29" spans="2:10" ht="27.75" customHeight="1" x14ac:dyDescent="0.2">
      <c r="B29" s="710" t="s">
        <v>558</v>
      </c>
      <c r="C29" s="710"/>
      <c r="D29" s="718"/>
      <c r="E29" s="718"/>
      <c r="F29" s="718"/>
      <c r="G29" s="176">
        <f>SUM(G30:G33)</f>
        <v>1051754.3999999999</v>
      </c>
      <c r="H29" s="178">
        <f>SUM(H30:H33)</f>
        <v>1051.8</v>
      </c>
    </row>
    <row r="30" spans="2:10" ht="18" customHeight="1" x14ac:dyDescent="0.2">
      <c r="B30" s="708" t="s">
        <v>586</v>
      </c>
      <c r="C30" s="61" t="s">
        <v>679</v>
      </c>
      <c r="D30" s="60">
        <v>1</v>
      </c>
      <c r="E30" s="128"/>
      <c r="F30" s="137"/>
      <c r="G30" s="176">
        <f>'АП-4'!H8</f>
        <v>477600</v>
      </c>
      <c r="H30" s="178">
        <f>'АП-4'!I8</f>
        <v>477.6</v>
      </c>
    </row>
    <row r="31" spans="2:10" ht="28.5" customHeight="1" x14ac:dyDescent="0.2">
      <c r="B31" s="708"/>
      <c r="C31" s="135" t="s">
        <v>737</v>
      </c>
      <c r="D31" s="60">
        <v>1</v>
      </c>
      <c r="E31" s="128"/>
      <c r="F31" s="137"/>
      <c r="G31" s="176">
        <f>'АП-4'!H10</f>
        <v>17250</v>
      </c>
      <c r="H31" s="178">
        <f>'АП-4'!I10</f>
        <v>17.3</v>
      </c>
    </row>
    <row r="32" spans="2:10" ht="15.75" customHeight="1" x14ac:dyDescent="0.2">
      <c r="B32" s="708"/>
      <c r="C32" s="135" t="s">
        <v>677</v>
      </c>
      <c r="D32" s="60">
        <v>1</v>
      </c>
      <c r="E32" s="128"/>
      <c r="F32" s="137"/>
      <c r="G32" s="176">
        <f>'АП-4'!H11</f>
        <v>515396.4</v>
      </c>
      <c r="H32" s="178">
        <f>'АП-4'!I11</f>
        <v>515.4</v>
      </c>
    </row>
    <row r="33" spans="2:8" ht="15.75" customHeight="1" x14ac:dyDescent="0.2">
      <c r="B33" s="708"/>
      <c r="C33" s="135" t="s">
        <v>807</v>
      </c>
      <c r="D33" s="60">
        <v>1</v>
      </c>
      <c r="E33" s="128"/>
      <c r="F33" s="137"/>
      <c r="G33" s="176">
        <f>'АП-4'!H13</f>
        <v>41508</v>
      </c>
      <c r="H33" s="178">
        <f>'АП-4'!I13</f>
        <v>41.5</v>
      </c>
    </row>
    <row r="34" spans="2:8" ht="40.5" customHeight="1" x14ac:dyDescent="0.2">
      <c r="B34" s="705" t="s">
        <v>565</v>
      </c>
      <c r="C34" s="706"/>
      <c r="D34" s="706"/>
      <c r="E34" s="706"/>
      <c r="F34" s="707"/>
      <c r="G34" s="176">
        <f>G35+G37+G39</f>
        <v>2203638</v>
      </c>
      <c r="H34" s="227">
        <f>H35+H37+H39</f>
        <v>2203.7000000000003</v>
      </c>
    </row>
    <row r="35" spans="2:8" ht="17.25" customHeight="1" x14ac:dyDescent="0.2">
      <c r="B35" s="710" t="s">
        <v>559</v>
      </c>
      <c r="C35" s="710"/>
      <c r="D35" s="718"/>
      <c r="E35" s="718"/>
      <c r="F35" s="718"/>
      <c r="G35" s="176">
        <f>SUM(G36:G36)</f>
        <v>1404481.2</v>
      </c>
      <c r="H35" s="178">
        <f>H36</f>
        <v>1404.5</v>
      </c>
    </row>
    <row r="36" spans="2:8" ht="51" x14ac:dyDescent="0.2">
      <c r="B36" s="59" t="s">
        <v>587</v>
      </c>
      <c r="C36" s="59" t="s">
        <v>659</v>
      </c>
      <c r="D36" s="60"/>
      <c r="E36" s="136"/>
      <c r="F36" s="60" t="s">
        <v>552</v>
      </c>
      <c r="G36" s="176">
        <f>'[3]00135 5'!$I$20</f>
        <v>1404481.2</v>
      </c>
      <c r="H36" s="178">
        <f>'[3]00135 5'!$J$20</f>
        <v>1404.5</v>
      </c>
    </row>
    <row r="37" spans="2:8" ht="12.75" customHeight="1" x14ac:dyDescent="0.2">
      <c r="B37" s="710" t="s">
        <v>558</v>
      </c>
      <c r="C37" s="710"/>
      <c r="D37" s="709"/>
      <c r="E37" s="709"/>
      <c r="F37" s="709"/>
      <c r="G37" s="176">
        <f>SUM(G38:G38)</f>
        <v>190080</v>
      </c>
      <c r="H37" s="178">
        <f>H38</f>
        <v>190.10000000000011</v>
      </c>
    </row>
    <row r="38" spans="2:8" ht="55.5" customHeight="1" x14ac:dyDescent="0.2">
      <c r="B38" s="128" t="s">
        <v>588</v>
      </c>
      <c r="C38" s="59" t="s">
        <v>660</v>
      </c>
      <c r="D38" s="134">
        <v>37.200000000000003</v>
      </c>
      <c r="E38" s="136">
        <f>G38/D38</f>
        <v>5109.6774193548381</v>
      </c>
      <c r="F38" s="139" t="s">
        <v>551</v>
      </c>
      <c r="G38" s="176">
        <f>'[3]00135 5'!$I$21</f>
        <v>190080</v>
      </c>
      <c r="H38" s="178">
        <f>'[3]00135 5'!$J$22</f>
        <v>190.10000000000011</v>
      </c>
    </row>
    <row r="39" spans="2:8" ht="15.75" customHeight="1" x14ac:dyDescent="0.2">
      <c r="B39" s="708" t="s">
        <v>564</v>
      </c>
      <c r="C39" s="708"/>
      <c r="D39" s="709"/>
      <c r="E39" s="709"/>
      <c r="F39" s="709"/>
      <c r="G39" s="176">
        <f>G40</f>
        <v>609076.80000000005</v>
      </c>
      <c r="H39" s="178">
        <f>H40</f>
        <v>609.1</v>
      </c>
    </row>
    <row r="40" spans="2:8" ht="39.75" customHeight="1" x14ac:dyDescent="0.2">
      <c r="B40" s="59" t="s">
        <v>589</v>
      </c>
      <c r="C40" s="59" t="s">
        <v>563</v>
      </c>
      <c r="D40" s="134"/>
      <c r="E40" s="136"/>
      <c r="F40" s="139" t="s">
        <v>562</v>
      </c>
      <c r="G40" s="176">
        <f>'[3]00135 5'!$I$23</f>
        <v>609076.80000000005</v>
      </c>
      <c r="H40" s="178">
        <f>'[3]00135 5'!$J$23</f>
        <v>609.1</v>
      </c>
    </row>
    <row r="41" spans="2:8" ht="26.25" customHeight="1" x14ac:dyDescent="0.2">
      <c r="B41" s="710" t="s">
        <v>561</v>
      </c>
      <c r="C41" s="710"/>
      <c r="D41" s="710"/>
      <c r="E41" s="710"/>
      <c r="F41" s="710"/>
      <c r="G41" s="176">
        <f>G42+G50</f>
        <v>4564345.778465108</v>
      </c>
      <c r="H41" s="178">
        <f>H42+H50</f>
        <v>4564.8999999999996</v>
      </c>
    </row>
    <row r="42" spans="2:8" ht="40.5" customHeight="1" x14ac:dyDescent="0.2">
      <c r="B42" s="710" t="s">
        <v>560</v>
      </c>
      <c r="C42" s="710"/>
      <c r="D42" s="710"/>
      <c r="E42" s="710"/>
      <c r="F42" s="710"/>
      <c r="G42" s="176">
        <f>G43+G46</f>
        <v>4342033.778465108</v>
      </c>
      <c r="H42" s="178">
        <f>H43+H46</f>
        <v>4342.5</v>
      </c>
    </row>
    <row r="43" spans="2:8" ht="42" customHeight="1" x14ac:dyDescent="0.2">
      <c r="B43" s="710" t="s">
        <v>559</v>
      </c>
      <c r="C43" s="710"/>
      <c r="D43" s="710"/>
      <c r="E43" s="710"/>
      <c r="F43" s="710"/>
      <c r="G43" s="176">
        <f>SUM(G44:G45)</f>
        <v>1791142.6584651079</v>
      </c>
      <c r="H43" s="178">
        <f>SUM(H44:H45)</f>
        <v>1791.2</v>
      </c>
    </row>
    <row r="44" spans="2:8" ht="42" customHeight="1" x14ac:dyDescent="0.2">
      <c r="B44" s="128" t="s">
        <v>634</v>
      </c>
      <c r="C44" s="128" t="s">
        <v>662</v>
      </c>
      <c r="D44" s="134">
        <v>34207</v>
      </c>
      <c r="E44" s="139">
        <f>G44/D44</f>
        <v>31.130329835722414</v>
      </c>
      <c r="F44" s="720" t="s">
        <v>555</v>
      </c>
      <c r="G44" s="176">
        <f>'АП-6'!G24</f>
        <v>1064875.1926905566</v>
      </c>
      <c r="H44" s="178">
        <f>'АП-6'!H24</f>
        <v>1064.9000000000001</v>
      </c>
    </row>
    <row r="45" spans="2:8" ht="42" customHeight="1" x14ac:dyDescent="0.2">
      <c r="B45" s="128" t="s">
        <v>635</v>
      </c>
      <c r="C45" s="128" t="s">
        <v>662</v>
      </c>
      <c r="D45" s="134">
        <v>34207</v>
      </c>
      <c r="E45" s="139">
        <f>G45/D45</f>
        <v>21.23154517422023</v>
      </c>
      <c r="F45" s="721"/>
      <c r="G45" s="176">
        <f>'АП-6'!G31</f>
        <v>726267.46577455138</v>
      </c>
      <c r="H45" s="178">
        <f>'АП-6'!H31</f>
        <v>726.3</v>
      </c>
    </row>
    <row r="46" spans="2:8" ht="18.75" customHeight="1" x14ac:dyDescent="0.2">
      <c r="B46" s="710" t="s">
        <v>558</v>
      </c>
      <c r="C46" s="710"/>
      <c r="D46" s="709"/>
      <c r="E46" s="709"/>
      <c r="F46" s="709"/>
      <c r="G46" s="176">
        <f>SUM(G47:G49)</f>
        <v>2550891.12</v>
      </c>
      <c r="H46" s="178">
        <f>SUM(H47:H49)</f>
        <v>2551.3000000000002</v>
      </c>
    </row>
    <row r="47" spans="2:8" ht="42.75" customHeight="1" x14ac:dyDescent="0.2">
      <c r="B47" s="128" t="s">
        <v>636</v>
      </c>
      <c r="C47" s="128" t="s">
        <v>557</v>
      </c>
      <c r="D47" s="139">
        <v>23693.8</v>
      </c>
      <c r="E47" s="140">
        <f>G47/D47</f>
        <v>88.784455005106835</v>
      </c>
      <c r="F47" s="719" t="s">
        <v>551</v>
      </c>
      <c r="G47" s="176">
        <f>'АП-6'!G350</f>
        <v>2103641.12</v>
      </c>
      <c r="H47" s="178">
        <f>'АП-6'!H350</f>
        <v>2103.8000000000002</v>
      </c>
    </row>
    <row r="48" spans="2:8" ht="30" customHeight="1" x14ac:dyDescent="0.2">
      <c r="B48" s="128" t="s">
        <v>637</v>
      </c>
      <c r="C48" s="141" t="s">
        <v>663</v>
      </c>
      <c r="D48" s="139">
        <v>1125</v>
      </c>
      <c r="E48" s="140">
        <f>G48/D48</f>
        <v>121.25333333333333</v>
      </c>
      <c r="F48" s="719"/>
      <c r="G48" s="176">
        <f>'АП-6'!G359</f>
        <v>136410</v>
      </c>
      <c r="H48" s="178">
        <f>'АП-6'!H359</f>
        <v>136.5</v>
      </c>
    </row>
    <row r="49" spans="2:9" ht="39.75" customHeight="1" x14ac:dyDescent="0.2">
      <c r="B49" s="128" t="s">
        <v>639</v>
      </c>
      <c r="C49" s="128" t="s">
        <v>647</v>
      </c>
      <c r="D49" s="134">
        <v>47</v>
      </c>
      <c r="E49" s="136">
        <f>G49/D49</f>
        <v>6613.6170212765946</v>
      </c>
      <c r="F49" s="139" t="s">
        <v>555</v>
      </c>
      <c r="G49" s="176">
        <f>'АП-6'!G376</f>
        <v>310839.99999999994</v>
      </c>
      <c r="H49" s="178">
        <f>'АП-6'!H376</f>
        <v>311</v>
      </c>
    </row>
    <row r="50" spans="2:9" ht="39.75" customHeight="1" x14ac:dyDescent="0.2">
      <c r="B50" s="708" t="s">
        <v>556</v>
      </c>
      <c r="C50" s="708"/>
      <c r="D50" s="708"/>
      <c r="E50" s="708"/>
      <c r="F50" s="712"/>
      <c r="G50" s="176">
        <f>G51</f>
        <v>222312</v>
      </c>
      <c r="H50" s="178">
        <f>H51</f>
        <v>222.39999999999998</v>
      </c>
    </row>
    <row r="51" spans="2:9" ht="27" customHeight="1" x14ac:dyDescent="0.2">
      <c r="B51" s="708" t="s">
        <v>564</v>
      </c>
      <c r="C51" s="708"/>
      <c r="D51" s="709"/>
      <c r="E51" s="709"/>
      <c r="F51" s="709"/>
      <c r="G51" s="176">
        <f>G52</f>
        <v>222312</v>
      </c>
      <c r="H51" s="178">
        <f>H52</f>
        <v>222.39999999999998</v>
      </c>
    </row>
    <row r="52" spans="2:9" ht="42.6" customHeight="1" x14ac:dyDescent="0.2">
      <c r="B52" s="128" t="s">
        <v>638</v>
      </c>
      <c r="C52" s="128" t="s">
        <v>649</v>
      </c>
      <c r="D52" s="60">
        <v>23</v>
      </c>
      <c r="E52" s="136">
        <f>G52/D52</f>
        <v>9665.7391304347821</v>
      </c>
      <c r="F52" s="139" t="s">
        <v>555</v>
      </c>
      <c r="G52" s="176">
        <f>АП_7!G22</f>
        <v>222312</v>
      </c>
      <c r="H52" s="178">
        <f>АП_7!H22</f>
        <v>222.39999999999998</v>
      </c>
    </row>
    <row r="53" spans="2:9" ht="12.75" customHeight="1" x14ac:dyDescent="0.2">
      <c r="B53" s="717"/>
      <c r="C53" s="717"/>
      <c r="D53" s="717"/>
      <c r="E53" s="717"/>
      <c r="F53" s="717"/>
      <c r="G53" s="176">
        <f>G8+G41</f>
        <v>11098784.598465107</v>
      </c>
      <c r="H53" s="178">
        <f>H8+H41</f>
        <v>11099.565199999999</v>
      </c>
    </row>
    <row r="54" spans="2:9" x14ac:dyDescent="0.2">
      <c r="B54" s="73"/>
      <c r="C54" s="74"/>
      <c r="D54" s="75"/>
      <c r="E54" s="75"/>
      <c r="F54" s="75"/>
      <c r="G54" s="228"/>
      <c r="H54" s="228"/>
      <c r="I54" s="133"/>
    </row>
    <row r="55" spans="2:9" x14ac:dyDescent="0.2">
      <c r="B55" s="76" t="s">
        <v>550</v>
      </c>
      <c r="C55" s="76"/>
      <c r="D55" s="77"/>
      <c r="E55" s="77"/>
      <c r="F55" s="57"/>
      <c r="G55" s="229"/>
      <c r="H55" s="230" t="s">
        <v>549</v>
      </c>
    </row>
    <row r="56" spans="2:9" x14ac:dyDescent="0.2">
      <c r="B56" s="73"/>
      <c r="C56" s="73"/>
      <c r="D56" s="73"/>
      <c r="E56" s="73"/>
      <c r="F56" s="57"/>
      <c r="G56" s="229"/>
      <c r="H56" s="230"/>
    </row>
    <row r="57" spans="2:9" x14ac:dyDescent="0.2">
      <c r="B57" s="78" t="s">
        <v>548</v>
      </c>
      <c r="C57" s="78"/>
      <c r="D57" s="79"/>
      <c r="E57" s="79"/>
      <c r="F57" s="57"/>
      <c r="G57" s="229"/>
      <c r="H57" s="230" t="s">
        <v>547</v>
      </c>
    </row>
    <row r="58" spans="2:9" x14ac:dyDescent="0.2">
      <c r="G58" s="229"/>
      <c r="H58" s="229"/>
    </row>
  </sheetData>
  <mergeCells count="29">
    <mergeCell ref="B53:F53"/>
    <mergeCell ref="B24:F24"/>
    <mergeCell ref="B28:F28"/>
    <mergeCell ref="B29:F29"/>
    <mergeCell ref="B35:F35"/>
    <mergeCell ref="B30:B33"/>
    <mergeCell ref="B26:F26"/>
    <mergeCell ref="B51:F51"/>
    <mergeCell ref="B50:F50"/>
    <mergeCell ref="F47:F48"/>
    <mergeCell ref="B46:F46"/>
    <mergeCell ref="F44:F45"/>
    <mergeCell ref="B43:F43"/>
    <mergeCell ref="B42:F42"/>
    <mergeCell ref="B41:F41"/>
    <mergeCell ref="B37:F37"/>
    <mergeCell ref="B34:F34"/>
    <mergeCell ref="B39:F39"/>
    <mergeCell ref="B22:F22"/>
    <mergeCell ref="B3:H3"/>
    <mergeCell ref="B10:F10"/>
    <mergeCell ref="B21:F21"/>
    <mergeCell ref="B11:B13"/>
    <mergeCell ref="F11:F13"/>
    <mergeCell ref="B17:F17"/>
    <mergeCell ref="B5:G5"/>
    <mergeCell ref="B9:F9"/>
    <mergeCell ref="B8:F8"/>
    <mergeCell ref="B7:F7"/>
  </mergeCells>
  <phoneticPr fontId="3" type="noConversion"/>
  <pageMargins left="0.59055118110236227" right="0.19685039370078741" top="0.74803149606299213" bottom="0.74803149606299213" header="0.31496062992125984" footer="0.31496062992125984"/>
  <pageSetup paperSize="9" scale="87" fitToHeight="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K54"/>
  <sheetViews>
    <sheetView topLeftCell="A18" zoomScaleNormal="100" zoomScaleSheetLayoutView="120" workbookViewId="0">
      <selection activeCell="C26" sqref="C26:E26"/>
    </sheetView>
  </sheetViews>
  <sheetFormatPr defaultRowHeight="15" x14ac:dyDescent="0.25"/>
  <cols>
    <col min="1" max="1" width="5" style="181" customWidth="1"/>
    <col min="2" max="2" width="22.42578125" style="7" customWidth="1"/>
    <col min="3" max="3" width="36.42578125" style="8" customWidth="1"/>
    <col min="4" max="4" width="7" style="9" customWidth="1"/>
    <col min="5" max="5" width="4.7109375" style="11" customWidth="1"/>
    <col min="6" max="7" width="10.85546875" style="10" hidden="1" customWidth="1"/>
    <col min="8" max="9" width="12.42578125" style="11" customWidth="1"/>
    <col min="10" max="10" width="30.28515625" style="12" customWidth="1"/>
    <col min="11" max="11" width="11.28515625" hidden="1" customWidth="1"/>
    <col min="12" max="13" width="0" hidden="1" customWidth="1"/>
    <col min="14" max="14" width="9.7109375" customWidth="1"/>
  </cols>
  <sheetData>
    <row r="1" spans="1:10" ht="37.15" customHeight="1" x14ac:dyDescent="0.25">
      <c r="A1" s="596" t="s">
        <v>46</v>
      </c>
      <c r="B1" s="596"/>
      <c r="C1" s="596"/>
      <c r="D1" s="596"/>
      <c r="E1" s="596"/>
      <c r="F1" s="596"/>
      <c r="G1" s="596"/>
      <c r="H1" s="596"/>
      <c r="I1" s="596"/>
      <c r="J1" s="596"/>
    </row>
    <row r="2" spans="1:10" ht="19.899999999999999" customHeight="1" x14ac:dyDescent="0.25">
      <c r="A2" s="597" t="s">
        <v>36</v>
      </c>
      <c r="B2" s="597"/>
      <c r="C2" s="597"/>
      <c r="D2" s="597"/>
      <c r="E2" s="597"/>
      <c r="F2" s="597"/>
      <c r="G2" s="597"/>
      <c r="H2" s="597"/>
      <c r="I2" s="597"/>
      <c r="J2" s="597"/>
    </row>
    <row r="3" spans="1:10" ht="61.15" customHeight="1" x14ac:dyDescent="0.25">
      <c r="A3" s="598" t="s">
        <v>818</v>
      </c>
      <c r="B3" s="598"/>
      <c r="C3" s="598"/>
      <c r="D3" s="598"/>
      <c r="E3" s="598"/>
      <c r="F3" s="598"/>
      <c r="G3" s="598"/>
      <c r="H3" s="598"/>
      <c r="I3" s="598"/>
      <c r="J3" s="598"/>
    </row>
    <row r="4" spans="1:10" x14ac:dyDescent="0.25">
      <c r="A4" s="503" t="s">
        <v>0</v>
      </c>
      <c r="B4" s="507" t="s">
        <v>1</v>
      </c>
      <c r="C4" s="507" t="s">
        <v>2</v>
      </c>
      <c r="D4" s="507" t="s">
        <v>59</v>
      </c>
      <c r="E4" s="507" t="s">
        <v>4</v>
      </c>
      <c r="F4" s="722" t="s">
        <v>12</v>
      </c>
      <c r="G4" s="698"/>
      <c r="H4" s="698"/>
      <c r="I4" s="699"/>
      <c r="J4" s="507" t="s">
        <v>5</v>
      </c>
    </row>
    <row r="5" spans="1:10" x14ac:dyDescent="0.25">
      <c r="A5" s="503"/>
      <c r="B5" s="507"/>
      <c r="C5" s="507"/>
      <c r="D5" s="507"/>
      <c r="E5" s="507"/>
      <c r="F5" s="3" t="s">
        <v>9</v>
      </c>
      <c r="G5" s="3" t="s">
        <v>9</v>
      </c>
      <c r="H5" s="4" t="s">
        <v>10</v>
      </c>
      <c r="I5" s="4" t="s">
        <v>10</v>
      </c>
      <c r="J5" s="507"/>
    </row>
    <row r="6" spans="1:10" x14ac:dyDescent="0.25">
      <c r="A6" s="503"/>
      <c r="B6" s="507"/>
      <c r="C6" s="507"/>
      <c r="D6" s="507"/>
      <c r="E6" s="507"/>
      <c r="F6" s="1" t="s">
        <v>11</v>
      </c>
      <c r="G6" s="1" t="s">
        <v>812</v>
      </c>
      <c r="H6" s="24" t="s">
        <v>8</v>
      </c>
      <c r="I6" s="24" t="s">
        <v>812</v>
      </c>
      <c r="J6" s="507"/>
    </row>
    <row r="7" spans="1:10" x14ac:dyDescent="0.25">
      <c r="A7" s="26">
        <v>1</v>
      </c>
      <c r="B7" s="24">
        <v>2</v>
      </c>
      <c r="C7" s="24">
        <v>3</v>
      </c>
      <c r="D7" s="24">
        <v>4</v>
      </c>
      <c r="E7" s="24">
        <v>5</v>
      </c>
      <c r="F7" s="5">
        <v>6</v>
      </c>
      <c r="G7" s="5"/>
      <c r="H7" s="24">
        <v>6</v>
      </c>
      <c r="I7" s="24">
        <v>7</v>
      </c>
      <c r="J7" s="24">
        <v>8</v>
      </c>
    </row>
    <row r="8" spans="1:10" x14ac:dyDescent="0.25">
      <c r="A8" s="662" t="s">
        <v>37</v>
      </c>
      <c r="B8" s="663"/>
      <c r="C8" s="663"/>
      <c r="D8" s="663"/>
      <c r="E8" s="663"/>
      <c r="F8" s="663"/>
      <c r="G8" s="663"/>
      <c r="H8" s="663"/>
      <c r="I8" s="663"/>
      <c r="J8" s="664"/>
    </row>
    <row r="9" spans="1:10" x14ac:dyDescent="0.25">
      <c r="A9" s="498" t="s">
        <v>6</v>
      </c>
      <c r="B9" s="648" t="s">
        <v>821</v>
      </c>
      <c r="C9" s="17" t="s">
        <v>22</v>
      </c>
      <c r="D9" s="18"/>
      <c r="E9" s="18"/>
      <c r="F9" s="738">
        <f>H9/D10</f>
        <v>1812.5076923076922</v>
      </c>
      <c r="G9" s="738">
        <f>I9/D10</f>
        <v>1.8123076923076922</v>
      </c>
      <c r="H9" s="566">
        <v>235626</v>
      </c>
      <c r="I9" s="517">
        <v>235.6</v>
      </c>
      <c r="J9" s="497" t="s">
        <v>769</v>
      </c>
    </row>
    <row r="10" spans="1:10" ht="15.75" x14ac:dyDescent="0.25">
      <c r="A10" s="499"/>
      <c r="B10" s="649"/>
      <c r="C10" s="17" t="s">
        <v>13</v>
      </c>
      <c r="D10" s="24">
        <v>130</v>
      </c>
      <c r="E10" s="4" t="s">
        <v>28</v>
      </c>
      <c r="F10" s="739"/>
      <c r="G10" s="739"/>
      <c r="H10" s="646"/>
      <c r="I10" s="518"/>
      <c r="J10" s="497"/>
    </row>
    <row r="11" spans="1:10" ht="15.75" x14ac:dyDescent="0.25">
      <c r="A11" s="499"/>
      <c r="B11" s="649"/>
      <c r="C11" s="17" t="s">
        <v>14</v>
      </c>
      <c r="D11" s="24">
        <v>130</v>
      </c>
      <c r="E11" s="4" t="s">
        <v>28</v>
      </c>
      <c r="F11" s="739"/>
      <c r="G11" s="739"/>
      <c r="H11" s="646"/>
      <c r="I11" s="518"/>
      <c r="J11" s="497"/>
    </row>
    <row r="12" spans="1:10" x14ac:dyDescent="0.25">
      <c r="A12" s="499"/>
      <c r="B12" s="649"/>
      <c r="C12" s="13" t="s">
        <v>767</v>
      </c>
      <c r="D12" s="24">
        <v>24</v>
      </c>
      <c r="E12" s="87" t="s">
        <v>17</v>
      </c>
      <c r="F12" s="739"/>
      <c r="G12" s="739"/>
      <c r="H12" s="646"/>
      <c r="I12" s="518"/>
      <c r="J12" s="497"/>
    </row>
    <row r="13" spans="1:10" x14ac:dyDescent="0.25">
      <c r="A13" s="499"/>
      <c r="B13" s="649"/>
      <c r="C13" s="13" t="s">
        <v>768</v>
      </c>
      <c r="D13" s="24">
        <v>24</v>
      </c>
      <c r="E13" s="87" t="s">
        <v>17</v>
      </c>
      <c r="F13" s="739"/>
      <c r="G13" s="739"/>
      <c r="H13" s="646"/>
      <c r="I13" s="518"/>
      <c r="J13" s="497"/>
    </row>
    <row r="14" spans="1:10" x14ac:dyDescent="0.25">
      <c r="A14" s="500"/>
      <c r="B14" s="650"/>
      <c r="C14" s="68" t="s">
        <v>15</v>
      </c>
      <c r="D14" s="49">
        <v>3</v>
      </c>
      <c r="E14" s="218" t="s">
        <v>16</v>
      </c>
      <c r="F14" s="740"/>
      <c r="G14" s="740"/>
      <c r="H14" s="647"/>
      <c r="I14" s="519"/>
      <c r="J14" s="497"/>
    </row>
    <row r="15" spans="1:10" ht="36.75" customHeight="1" x14ac:dyDescent="0.25">
      <c r="A15" s="728" t="s">
        <v>7</v>
      </c>
      <c r="B15" s="730" t="s">
        <v>779</v>
      </c>
      <c r="C15" s="741" t="s">
        <v>22</v>
      </c>
      <c r="D15" s="742"/>
      <c r="E15" s="742"/>
      <c r="F15" s="236"/>
      <c r="G15" s="743"/>
      <c r="H15" s="732">
        <v>1457365.2</v>
      </c>
      <c r="I15" s="735">
        <v>1457.4</v>
      </c>
      <c r="J15" s="507" t="s">
        <v>771</v>
      </c>
    </row>
    <row r="16" spans="1:10" ht="27" customHeight="1" x14ac:dyDescent="0.25">
      <c r="A16" s="729"/>
      <c r="B16" s="731"/>
      <c r="C16" s="234" t="s">
        <v>13</v>
      </c>
      <c r="D16" s="237">
        <v>100</v>
      </c>
      <c r="E16" s="45" t="s">
        <v>28</v>
      </c>
      <c r="F16" s="238"/>
      <c r="G16" s="744"/>
      <c r="H16" s="733"/>
      <c r="I16" s="736"/>
      <c r="J16" s="507"/>
    </row>
    <row r="17" spans="1:10" ht="27" customHeight="1" x14ac:dyDescent="0.25">
      <c r="A17" s="729"/>
      <c r="B17" s="731"/>
      <c r="C17" s="234" t="s">
        <v>14</v>
      </c>
      <c r="D17" s="237">
        <v>100</v>
      </c>
      <c r="E17" s="45" t="s">
        <v>28</v>
      </c>
      <c r="F17" s="238"/>
      <c r="G17" s="744"/>
      <c r="H17" s="733"/>
      <c r="I17" s="736"/>
      <c r="J17" s="507"/>
    </row>
    <row r="18" spans="1:10" ht="25.5" customHeight="1" x14ac:dyDescent="0.25">
      <c r="A18" s="729"/>
      <c r="B18" s="731"/>
      <c r="C18" s="234" t="s">
        <v>15</v>
      </c>
      <c r="D18" s="25">
        <v>2</v>
      </c>
      <c r="E18" s="25" t="s">
        <v>16</v>
      </c>
      <c r="F18" s="239"/>
      <c r="G18" s="744"/>
      <c r="H18" s="733"/>
      <c r="I18" s="736"/>
      <c r="J18" s="507"/>
    </row>
    <row r="19" spans="1:10" ht="15.75" x14ac:dyDescent="0.25">
      <c r="A19" s="729"/>
      <c r="B19" s="731"/>
      <c r="C19" s="234" t="s">
        <v>770</v>
      </c>
      <c r="D19" s="240">
        <v>178.5</v>
      </c>
      <c r="E19" s="45" t="s">
        <v>28</v>
      </c>
      <c r="F19" s="239"/>
      <c r="G19" s="744"/>
      <c r="H19" s="733"/>
      <c r="I19" s="736"/>
      <c r="J19" s="13"/>
    </row>
    <row r="20" spans="1:10" ht="76.5" x14ac:dyDescent="0.25">
      <c r="A20" s="729"/>
      <c r="B20" s="731"/>
      <c r="C20" s="234" t="s">
        <v>21</v>
      </c>
      <c r="D20" s="25">
        <v>20</v>
      </c>
      <c r="E20" s="45" t="s">
        <v>28</v>
      </c>
      <c r="F20" s="239"/>
      <c r="G20" s="744"/>
      <c r="H20" s="733"/>
      <c r="I20" s="736"/>
      <c r="J20" s="13" t="s">
        <v>772</v>
      </c>
    </row>
    <row r="21" spans="1:10" x14ac:dyDescent="0.25">
      <c r="A21" s="729"/>
      <c r="B21" s="731"/>
      <c r="C21" s="234" t="s">
        <v>19</v>
      </c>
      <c r="D21" s="25">
        <v>106</v>
      </c>
      <c r="E21" s="240" t="s">
        <v>17</v>
      </c>
      <c r="F21" s="239"/>
      <c r="G21" s="744"/>
      <c r="H21" s="733"/>
      <c r="I21" s="736"/>
      <c r="J21" s="13"/>
    </row>
    <row r="22" spans="1:10" ht="39" thickBot="1" x14ac:dyDescent="0.3">
      <c r="A22" s="729"/>
      <c r="B22" s="731"/>
      <c r="C22" s="234" t="s">
        <v>20</v>
      </c>
      <c r="D22" s="25">
        <v>211</v>
      </c>
      <c r="E22" s="45" t="s">
        <v>28</v>
      </c>
      <c r="F22" s="239"/>
      <c r="G22" s="744"/>
      <c r="H22" s="733"/>
      <c r="I22" s="736"/>
      <c r="J22" s="13" t="s">
        <v>773</v>
      </c>
    </row>
    <row r="23" spans="1:10" ht="64.5" thickBot="1" x14ac:dyDescent="0.3">
      <c r="A23" s="729"/>
      <c r="B23" s="731"/>
      <c r="C23" s="234" t="s">
        <v>24</v>
      </c>
      <c r="D23" s="25">
        <v>100</v>
      </c>
      <c r="E23" s="241" t="s">
        <v>17</v>
      </c>
      <c r="F23" s="239"/>
      <c r="G23" s="744"/>
      <c r="H23" s="733"/>
      <c r="I23" s="736"/>
      <c r="J23" s="13" t="s">
        <v>774</v>
      </c>
    </row>
    <row r="24" spans="1:10" x14ac:dyDescent="0.25">
      <c r="A24" s="729"/>
      <c r="B24" s="731"/>
      <c r="C24" s="242" t="s">
        <v>767</v>
      </c>
      <c r="D24" s="25">
        <v>15</v>
      </c>
      <c r="E24" s="241" t="s">
        <v>17</v>
      </c>
      <c r="F24" s="239"/>
      <c r="G24" s="744"/>
      <c r="H24" s="733"/>
      <c r="I24" s="736"/>
      <c r="J24" s="13"/>
    </row>
    <row r="25" spans="1:10" x14ac:dyDescent="0.25">
      <c r="A25" s="729"/>
      <c r="B25" s="731"/>
      <c r="C25" s="240" t="s">
        <v>768</v>
      </c>
      <c r="D25" s="25">
        <v>15</v>
      </c>
      <c r="E25" s="241" t="s">
        <v>17</v>
      </c>
      <c r="F25" s="239"/>
      <c r="G25" s="744"/>
      <c r="H25" s="733"/>
      <c r="I25" s="736"/>
      <c r="J25" s="13" t="s">
        <v>775</v>
      </c>
    </row>
    <row r="26" spans="1:10" ht="63.75" x14ac:dyDescent="0.25">
      <c r="A26" s="729"/>
      <c r="B26" s="731"/>
      <c r="C26" s="234" t="s">
        <v>776</v>
      </c>
      <c r="D26" s="25">
        <v>11</v>
      </c>
      <c r="E26" s="45" t="s">
        <v>777</v>
      </c>
      <c r="F26" s="239"/>
      <c r="G26" s="744"/>
      <c r="H26" s="733"/>
      <c r="I26" s="736"/>
      <c r="J26" s="13" t="s">
        <v>778</v>
      </c>
    </row>
    <row r="27" spans="1:10" ht="114.75" x14ac:dyDescent="0.25">
      <c r="A27" s="729"/>
      <c r="B27" s="731"/>
      <c r="C27" s="234" t="s">
        <v>60</v>
      </c>
      <c r="D27" s="25">
        <v>100</v>
      </c>
      <c r="E27" s="45" t="s">
        <v>28</v>
      </c>
      <c r="F27" s="239"/>
      <c r="G27" s="745"/>
      <c r="H27" s="734"/>
      <c r="I27" s="737"/>
      <c r="J27" s="93" t="s">
        <v>780</v>
      </c>
    </row>
    <row r="28" spans="1:10" ht="51" x14ac:dyDescent="0.25">
      <c r="A28" s="498" t="s">
        <v>820</v>
      </c>
      <c r="B28" s="648" t="s">
        <v>782</v>
      </c>
      <c r="C28" s="17" t="s">
        <v>781</v>
      </c>
      <c r="D28" s="18"/>
      <c r="E28" s="18"/>
      <c r="F28" s="204"/>
      <c r="G28" s="204"/>
      <c r="H28" s="566">
        <v>147810</v>
      </c>
      <c r="I28" s="517">
        <v>147.80000000000001</v>
      </c>
      <c r="J28" s="13" t="s">
        <v>23</v>
      </c>
    </row>
    <row r="29" spans="1:10" ht="25.5" x14ac:dyDescent="0.25">
      <c r="A29" s="499"/>
      <c r="B29" s="649"/>
      <c r="C29" s="13" t="s">
        <v>783</v>
      </c>
      <c r="D29" s="189">
        <v>5.3</v>
      </c>
      <c r="E29" s="189" t="s">
        <v>35</v>
      </c>
      <c r="F29" s="114"/>
      <c r="G29" s="114"/>
      <c r="H29" s="646"/>
      <c r="I29" s="518"/>
      <c r="J29" s="13" t="s">
        <v>784</v>
      </c>
    </row>
    <row r="30" spans="1:10" ht="25.5" x14ac:dyDescent="0.25">
      <c r="A30" s="499"/>
      <c r="B30" s="649"/>
      <c r="C30" s="13" t="s">
        <v>13</v>
      </c>
      <c r="D30" s="189">
        <v>56</v>
      </c>
      <c r="E30" s="4" t="s">
        <v>28</v>
      </c>
      <c r="F30" s="114"/>
      <c r="G30" s="114"/>
      <c r="H30" s="646"/>
      <c r="I30" s="518"/>
      <c r="J30" s="13" t="s">
        <v>785</v>
      </c>
    </row>
    <row r="31" spans="1:10" ht="140.25" x14ac:dyDescent="0.25">
      <c r="A31" s="499"/>
      <c r="B31" s="649"/>
      <c r="C31" s="17" t="s">
        <v>14</v>
      </c>
      <c r="D31" s="190">
        <v>56</v>
      </c>
      <c r="E31" s="4" t="s">
        <v>28</v>
      </c>
      <c r="F31" s="203"/>
      <c r="G31" s="203"/>
      <c r="H31" s="646"/>
      <c r="I31" s="518"/>
      <c r="J31" s="23" t="s">
        <v>786</v>
      </c>
    </row>
    <row r="32" spans="1:10" ht="25.5" x14ac:dyDescent="0.25">
      <c r="A32" s="499"/>
      <c r="B32" s="649"/>
      <c r="C32" s="17" t="s">
        <v>787</v>
      </c>
      <c r="D32" s="190">
        <v>1</v>
      </c>
      <c r="E32" s="189" t="s">
        <v>35</v>
      </c>
      <c r="F32" s="203"/>
      <c r="G32" s="203"/>
      <c r="H32" s="646"/>
      <c r="I32" s="518"/>
      <c r="J32" s="23" t="s">
        <v>789</v>
      </c>
    </row>
    <row r="33" spans="1:11" ht="25.5" x14ac:dyDescent="0.25">
      <c r="A33" s="499"/>
      <c r="B33" s="649"/>
      <c r="C33" s="17" t="s">
        <v>788</v>
      </c>
      <c r="D33" s="190">
        <v>3</v>
      </c>
      <c r="E33" s="189" t="s">
        <v>16</v>
      </c>
      <c r="F33" s="203"/>
      <c r="G33" s="203"/>
      <c r="H33" s="647"/>
      <c r="I33" s="519"/>
      <c r="J33" s="23" t="s">
        <v>790</v>
      </c>
    </row>
    <row r="34" spans="1:11" x14ac:dyDescent="0.25">
      <c r="A34" s="521" t="s">
        <v>25</v>
      </c>
      <c r="B34" s="522"/>
      <c r="C34" s="522"/>
      <c r="D34" s="522"/>
      <c r="E34" s="522"/>
      <c r="F34" s="523"/>
      <c r="G34" s="186"/>
      <c r="H34" s="1">
        <f>SUM(H9:H33)</f>
        <v>1840801.2</v>
      </c>
      <c r="I34" s="126">
        <f>SUM(I9:I33)</f>
        <v>1840.8</v>
      </c>
      <c r="J34" s="23" t="s">
        <v>11</v>
      </c>
      <c r="K34" s="173"/>
    </row>
    <row r="35" spans="1:11" ht="28.5" customHeight="1" x14ac:dyDescent="0.25">
      <c r="A35" s="529" t="s">
        <v>26</v>
      </c>
      <c r="B35" s="543"/>
      <c r="C35" s="543"/>
      <c r="D35" s="543"/>
      <c r="E35" s="543"/>
      <c r="F35" s="543"/>
      <c r="G35" s="543"/>
      <c r="H35" s="543"/>
      <c r="I35" s="543"/>
      <c r="J35" s="530"/>
    </row>
    <row r="36" spans="1:11" ht="51" customHeight="1" x14ac:dyDescent="0.25">
      <c r="A36" s="520" t="s">
        <v>38</v>
      </c>
      <c r="B36" s="632" t="s">
        <v>27</v>
      </c>
      <c r="C36" s="70" t="s">
        <v>30</v>
      </c>
      <c r="D36" s="188"/>
      <c r="E36" s="4"/>
      <c r="F36" s="3"/>
      <c r="G36" s="205"/>
      <c r="H36" s="608">
        <v>159495.20000000001</v>
      </c>
      <c r="I36" s="511">
        <v>159.5</v>
      </c>
      <c r="J36" s="631"/>
    </row>
    <row r="37" spans="1:11" ht="65.45" customHeight="1" x14ac:dyDescent="0.25">
      <c r="A37" s="520"/>
      <c r="B37" s="632"/>
      <c r="C37" s="70" t="s">
        <v>31</v>
      </c>
      <c r="D37" s="4">
        <v>100</v>
      </c>
      <c r="E37" s="4" t="s">
        <v>28</v>
      </c>
      <c r="F37" s="187"/>
      <c r="G37" s="193"/>
      <c r="H37" s="609"/>
      <c r="I37" s="512"/>
      <c r="J37" s="631"/>
    </row>
    <row r="38" spans="1:11" ht="15" customHeight="1" x14ac:dyDescent="0.25">
      <c r="A38" s="520"/>
      <c r="B38" s="632"/>
      <c r="C38" s="70" t="s">
        <v>29</v>
      </c>
      <c r="D38" s="188">
        <v>16</v>
      </c>
      <c r="E38" s="4" t="s">
        <v>753</v>
      </c>
      <c r="F38" s="3"/>
      <c r="G38" s="206"/>
      <c r="H38" s="567"/>
      <c r="I38" s="513"/>
      <c r="J38" s="631"/>
    </row>
    <row r="39" spans="1:11" ht="38.25" x14ac:dyDescent="0.25">
      <c r="A39" s="520" t="s">
        <v>39</v>
      </c>
      <c r="B39" s="497" t="s">
        <v>27</v>
      </c>
      <c r="C39" s="13" t="s">
        <v>32</v>
      </c>
      <c r="D39" s="188"/>
      <c r="E39" s="4"/>
      <c r="F39" s="3"/>
      <c r="G39" s="205"/>
      <c r="H39" s="608">
        <v>318990.40000000002</v>
      </c>
      <c r="I39" s="511">
        <v>319</v>
      </c>
      <c r="J39" s="631"/>
    </row>
    <row r="40" spans="1:11" ht="51" x14ac:dyDescent="0.25">
      <c r="A40" s="520"/>
      <c r="B40" s="497"/>
      <c r="C40" s="13" t="s">
        <v>33</v>
      </c>
      <c r="D40" s="4">
        <v>200</v>
      </c>
      <c r="E40" s="4" t="s">
        <v>28</v>
      </c>
      <c r="F40" s="187"/>
      <c r="G40" s="193"/>
      <c r="H40" s="609"/>
      <c r="I40" s="512"/>
      <c r="J40" s="631"/>
    </row>
    <row r="41" spans="1:11" ht="44.45" customHeight="1" x14ac:dyDescent="0.25">
      <c r="A41" s="520"/>
      <c r="B41" s="497"/>
      <c r="C41" s="13" t="s">
        <v>29</v>
      </c>
      <c r="D41" s="4">
        <v>32</v>
      </c>
      <c r="E41" s="4" t="s">
        <v>753</v>
      </c>
      <c r="F41" s="187"/>
      <c r="G41" s="194"/>
      <c r="H41" s="567"/>
      <c r="I41" s="513"/>
      <c r="J41" s="631"/>
    </row>
    <row r="42" spans="1:11" ht="69.75" customHeight="1" x14ac:dyDescent="0.25">
      <c r="A42" s="520" t="s">
        <v>592</v>
      </c>
      <c r="B42" s="23" t="s">
        <v>665</v>
      </c>
      <c r="C42" s="13" t="s">
        <v>666</v>
      </c>
      <c r="D42" s="4"/>
      <c r="E42" s="4"/>
      <c r="F42" s="187"/>
      <c r="G42" s="192"/>
      <c r="H42" s="608">
        <f>F43</f>
        <v>17162.400000000001</v>
      </c>
      <c r="I42" s="511">
        <v>17.2</v>
      </c>
      <c r="J42" s="610"/>
    </row>
    <row r="43" spans="1:11" x14ac:dyDescent="0.25">
      <c r="A43" s="520"/>
      <c r="B43" s="507" t="s">
        <v>704</v>
      </c>
      <c r="C43" s="13" t="s">
        <v>702</v>
      </c>
      <c r="D43" s="4">
        <v>1</v>
      </c>
      <c r="E43" s="4" t="s">
        <v>16</v>
      </c>
      <c r="F43" s="608">
        <v>17162.400000000001</v>
      </c>
      <c r="G43" s="193"/>
      <c r="H43" s="609"/>
      <c r="I43" s="512"/>
      <c r="J43" s="611"/>
    </row>
    <row r="44" spans="1:11" ht="38.25" x14ac:dyDescent="0.25">
      <c r="A44" s="520"/>
      <c r="B44" s="507"/>
      <c r="C44" s="13" t="s">
        <v>703</v>
      </c>
      <c r="D44" s="4">
        <v>1</v>
      </c>
      <c r="E44" s="4" t="s">
        <v>16</v>
      </c>
      <c r="F44" s="567"/>
      <c r="G44" s="194"/>
      <c r="H44" s="567"/>
      <c r="I44" s="513"/>
      <c r="J44" s="723"/>
    </row>
    <row r="45" spans="1:11" x14ac:dyDescent="0.25">
      <c r="A45" s="521" t="s">
        <v>100</v>
      </c>
      <c r="B45" s="522"/>
      <c r="C45" s="522"/>
      <c r="D45" s="522"/>
      <c r="E45" s="522"/>
      <c r="F45" s="523"/>
      <c r="G45" s="186"/>
      <c r="H45" s="1">
        <f>H39+H36+H42</f>
        <v>495648.00000000006</v>
      </c>
      <c r="I45" s="126">
        <f>SUM(I36:I44)</f>
        <v>495.7</v>
      </c>
      <c r="J45" s="13"/>
    </row>
    <row r="46" spans="1:11" ht="24.6" customHeight="1" x14ac:dyDescent="0.25">
      <c r="A46" s="509" t="s">
        <v>34</v>
      </c>
      <c r="B46" s="509"/>
      <c r="C46" s="509"/>
      <c r="D46" s="509"/>
      <c r="E46" s="509"/>
      <c r="F46" s="509"/>
      <c r="G46" s="27"/>
      <c r="H46" s="1">
        <f>H45+H34</f>
        <v>2336449.2000000002</v>
      </c>
      <c r="I46" s="126">
        <f>I45+I34</f>
        <v>2336.5</v>
      </c>
      <c r="J46" s="13"/>
    </row>
    <row r="47" spans="1:11" x14ac:dyDescent="0.25">
      <c r="A47" s="725" t="s">
        <v>45</v>
      </c>
      <c r="B47" s="725"/>
      <c r="C47" s="725"/>
      <c r="D47" s="725"/>
      <c r="E47" s="725"/>
      <c r="F47" s="725"/>
      <c r="G47" s="725"/>
      <c r="H47" s="725"/>
      <c r="I47" s="725"/>
      <c r="J47" s="725"/>
    </row>
    <row r="48" spans="1:11" x14ac:dyDescent="0.25">
      <c r="A48" s="568" t="s">
        <v>40</v>
      </c>
      <c r="B48" s="568"/>
      <c r="C48" s="568"/>
      <c r="D48" s="568"/>
      <c r="E48" s="568"/>
      <c r="F48" s="568"/>
      <c r="G48" s="568"/>
      <c r="H48" s="568"/>
      <c r="I48" s="568"/>
      <c r="J48" s="568"/>
    </row>
    <row r="49" spans="1:10" ht="29.45" customHeight="1" x14ac:dyDescent="0.25">
      <c r="A49" s="726" t="s">
        <v>41</v>
      </c>
      <c r="B49" s="726"/>
      <c r="C49" s="726"/>
      <c r="D49" s="726"/>
      <c r="E49" s="726"/>
      <c r="F49" s="726"/>
      <c r="G49" s="726"/>
      <c r="H49" s="726"/>
      <c r="I49" s="726"/>
      <c r="J49" s="726"/>
    </row>
    <row r="50" spans="1:10" x14ac:dyDescent="0.25">
      <c r="A50" s="726" t="s">
        <v>42</v>
      </c>
      <c r="B50" s="726"/>
      <c r="C50" s="726"/>
      <c r="D50" s="726"/>
      <c r="E50" s="726"/>
      <c r="F50" s="726"/>
      <c r="G50" s="726"/>
      <c r="H50" s="726"/>
      <c r="I50" s="726"/>
      <c r="J50" s="726"/>
    </row>
    <row r="51" spans="1:10" x14ac:dyDescent="0.25">
      <c r="A51" s="727" t="s">
        <v>43</v>
      </c>
      <c r="B51" s="727"/>
      <c r="C51" s="727"/>
      <c r="D51" s="727"/>
      <c r="E51" s="727"/>
      <c r="F51" s="727"/>
      <c r="G51" s="727"/>
      <c r="H51" s="727"/>
      <c r="I51" s="727"/>
      <c r="J51" s="727"/>
    </row>
    <row r="52" spans="1:10" ht="34.15" customHeight="1" x14ac:dyDescent="0.25">
      <c r="A52" s="726" t="s">
        <v>44</v>
      </c>
      <c r="B52" s="726"/>
      <c r="C52" s="726"/>
      <c r="D52" s="726"/>
      <c r="E52" s="726"/>
      <c r="F52" s="726"/>
      <c r="G52" s="726"/>
      <c r="H52" s="726"/>
      <c r="I52" s="726"/>
      <c r="J52" s="726"/>
    </row>
    <row r="53" spans="1:10" x14ac:dyDescent="0.25">
      <c r="A53" s="724"/>
      <c r="B53" s="724"/>
      <c r="C53" s="724"/>
      <c r="D53" s="724"/>
      <c r="E53" s="724"/>
      <c r="F53" s="724"/>
      <c r="G53" s="724"/>
      <c r="H53" s="724"/>
      <c r="I53" s="724"/>
      <c r="J53" s="724"/>
    </row>
    <row r="54" spans="1:10" x14ac:dyDescent="0.25">
      <c r="A54" s="724"/>
      <c r="B54" s="724"/>
      <c r="C54" s="724"/>
      <c r="D54" s="724"/>
      <c r="E54" s="724"/>
      <c r="F54" s="724"/>
      <c r="G54" s="724"/>
      <c r="H54" s="724"/>
      <c r="I54" s="724"/>
      <c r="J54" s="724"/>
    </row>
  </sheetData>
  <mergeCells count="57">
    <mergeCell ref="J9:J14"/>
    <mergeCell ref="A15:A27"/>
    <mergeCell ref="B15:B27"/>
    <mergeCell ref="H15:H27"/>
    <mergeCell ref="J15:J18"/>
    <mergeCell ref="A9:A14"/>
    <mergeCell ref="B9:B14"/>
    <mergeCell ref="H9:H14"/>
    <mergeCell ref="I9:I14"/>
    <mergeCell ref="I15:I27"/>
    <mergeCell ref="F9:F14"/>
    <mergeCell ref="C15:E15"/>
    <mergeCell ref="G9:G14"/>
    <mergeCell ref="G15:G27"/>
    <mergeCell ref="A54:J54"/>
    <mergeCell ref="A47:J47"/>
    <mergeCell ref="A49:J49"/>
    <mergeCell ref="A50:J50"/>
    <mergeCell ref="A51:J51"/>
    <mergeCell ref="A52:J52"/>
    <mergeCell ref="A53:J53"/>
    <mergeCell ref="A39:A41"/>
    <mergeCell ref="H39:H41"/>
    <mergeCell ref="J39:J41"/>
    <mergeCell ref="B39:B41"/>
    <mergeCell ref="A48:J48"/>
    <mergeCell ref="A45:F45"/>
    <mergeCell ref="A46:F46"/>
    <mergeCell ref="A42:A44"/>
    <mergeCell ref="B43:B44"/>
    <mergeCell ref="F43:F44"/>
    <mergeCell ref="H42:H44"/>
    <mergeCell ref="I39:I41"/>
    <mergeCell ref="J42:J44"/>
    <mergeCell ref="I42:I44"/>
    <mergeCell ref="A28:A33"/>
    <mergeCell ref="B28:B33"/>
    <mergeCell ref="H28:H33"/>
    <mergeCell ref="I28:I33"/>
    <mergeCell ref="A34:F34"/>
    <mergeCell ref="A36:A38"/>
    <mergeCell ref="B36:B38"/>
    <mergeCell ref="H36:H38"/>
    <mergeCell ref="J36:J38"/>
    <mergeCell ref="A35:J35"/>
    <mergeCell ref="I36:I38"/>
    <mergeCell ref="A1:J1"/>
    <mergeCell ref="A2:J2"/>
    <mergeCell ref="A3:J3"/>
    <mergeCell ref="A4:A6"/>
    <mergeCell ref="J4:J6"/>
    <mergeCell ref="A8:J8"/>
    <mergeCell ref="D4:D6"/>
    <mergeCell ref="E4:E6"/>
    <mergeCell ref="C4:C6"/>
    <mergeCell ref="B4:B6"/>
    <mergeCell ref="F4:I4"/>
  </mergeCells>
  <phoneticPr fontId="3" type="noConversion"/>
  <pageMargins left="0.70866141732283472" right="0.51181102362204722" top="0.74803149606299213" bottom="0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A1:J12"/>
  <sheetViews>
    <sheetView view="pageBreakPreview" zoomScaleNormal="100" zoomScaleSheetLayoutView="100" workbookViewId="0">
      <selection activeCell="B10" sqref="B10:I11"/>
    </sheetView>
  </sheetViews>
  <sheetFormatPr defaultRowHeight="15" x14ac:dyDescent="0.25"/>
  <cols>
    <col min="1" max="1" width="5" style="6" customWidth="1"/>
    <col min="2" max="2" width="25.42578125" style="7" customWidth="1"/>
    <col min="3" max="3" width="36.42578125" style="8" customWidth="1"/>
    <col min="4" max="4" width="7" style="9" customWidth="1"/>
    <col min="5" max="5" width="4.7109375" style="9" customWidth="1"/>
    <col min="6" max="7" width="11.28515625" style="10" hidden="1" customWidth="1"/>
    <col min="8" max="9" width="13" style="11" customWidth="1"/>
    <col min="10" max="10" width="21.28515625" style="12" customWidth="1"/>
    <col min="11" max="11" width="11.28515625" bestFit="1" customWidth="1"/>
  </cols>
  <sheetData>
    <row r="1" spans="1:10" ht="36.6" customHeight="1" x14ac:dyDescent="0.25">
      <c r="A1" s="596" t="s">
        <v>47</v>
      </c>
      <c r="B1" s="596"/>
      <c r="C1" s="596"/>
      <c r="D1" s="596"/>
      <c r="E1" s="596"/>
      <c r="F1" s="596"/>
      <c r="G1" s="596"/>
      <c r="H1" s="596"/>
      <c r="I1" s="596"/>
      <c r="J1" s="596"/>
    </row>
    <row r="2" spans="1:10" ht="19.899999999999999" customHeight="1" x14ac:dyDescent="0.25">
      <c r="A2" s="597" t="s">
        <v>36</v>
      </c>
      <c r="B2" s="597"/>
      <c r="C2" s="597"/>
      <c r="D2" s="597"/>
      <c r="E2" s="597"/>
      <c r="F2" s="597"/>
      <c r="G2" s="597"/>
      <c r="H2" s="597"/>
      <c r="I2" s="597"/>
      <c r="J2" s="597"/>
    </row>
    <row r="3" spans="1:10" ht="50.45" customHeight="1" x14ac:dyDescent="0.25">
      <c r="A3" s="598" t="s">
        <v>757</v>
      </c>
      <c r="B3" s="598"/>
      <c r="C3" s="598"/>
      <c r="D3" s="598"/>
      <c r="E3" s="598"/>
      <c r="F3" s="598"/>
      <c r="G3" s="598"/>
      <c r="H3" s="598"/>
      <c r="I3" s="598"/>
      <c r="J3" s="598"/>
    </row>
    <row r="4" spans="1:10" x14ac:dyDescent="0.25">
      <c r="A4" s="503" t="s">
        <v>0</v>
      </c>
      <c r="B4" s="507" t="s">
        <v>1</v>
      </c>
      <c r="C4" s="507" t="s">
        <v>2</v>
      </c>
      <c r="D4" s="507" t="s">
        <v>59</v>
      </c>
      <c r="E4" s="507" t="s">
        <v>4</v>
      </c>
      <c r="F4" s="580" t="s">
        <v>12</v>
      </c>
      <c r="G4" s="580"/>
      <c r="H4" s="580"/>
      <c r="I4" s="4"/>
      <c r="J4" s="507" t="s">
        <v>5</v>
      </c>
    </row>
    <row r="5" spans="1:10" x14ac:dyDescent="0.25">
      <c r="A5" s="503"/>
      <c r="B5" s="507"/>
      <c r="C5" s="507"/>
      <c r="D5" s="507"/>
      <c r="E5" s="507"/>
      <c r="F5" s="187" t="s">
        <v>9</v>
      </c>
      <c r="G5" s="187" t="s">
        <v>9</v>
      </c>
      <c r="H5" s="4" t="s">
        <v>10</v>
      </c>
      <c r="I5" s="4" t="s">
        <v>10</v>
      </c>
      <c r="J5" s="507"/>
    </row>
    <row r="6" spans="1:10" ht="28.9" customHeight="1" x14ac:dyDescent="0.25">
      <c r="A6" s="503"/>
      <c r="B6" s="507"/>
      <c r="C6" s="507"/>
      <c r="D6" s="507"/>
      <c r="E6" s="507"/>
      <c r="F6" s="1" t="s">
        <v>11</v>
      </c>
      <c r="G6" s="1" t="s">
        <v>812</v>
      </c>
      <c r="H6" s="24" t="s">
        <v>8</v>
      </c>
      <c r="I6" s="24" t="s">
        <v>813</v>
      </c>
      <c r="J6" s="507"/>
    </row>
    <row r="7" spans="1:10" x14ac:dyDescent="0.25">
      <c r="A7" s="26">
        <v>1</v>
      </c>
      <c r="B7" s="24">
        <v>2</v>
      </c>
      <c r="C7" s="24">
        <v>3</v>
      </c>
      <c r="D7" s="24">
        <v>4</v>
      </c>
      <c r="E7" s="24">
        <v>5</v>
      </c>
      <c r="F7" s="5">
        <v>6</v>
      </c>
      <c r="G7" s="5">
        <v>6</v>
      </c>
      <c r="H7" s="24">
        <v>6</v>
      </c>
      <c r="I7" s="24">
        <v>7</v>
      </c>
      <c r="J7" s="24">
        <v>8</v>
      </c>
    </row>
    <row r="8" spans="1:10" ht="23.25" customHeight="1" x14ac:dyDescent="0.25">
      <c r="A8" s="498" t="s">
        <v>195</v>
      </c>
      <c r="B8" s="23" t="s">
        <v>676</v>
      </c>
      <c r="C8" s="648" t="s">
        <v>675</v>
      </c>
      <c r="D8" s="24">
        <v>1</v>
      </c>
      <c r="E8" s="4" t="s">
        <v>16</v>
      </c>
      <c r="F8" s="1">
        <v>420856.96</v>
      </c>
      <c r="G8" s="126">
        <v>420.9</v>
      </c>
      <c r="H8" s="1">
        <v>420856.93</v>
      </c>
      <c r="I8" s="126">
        <v>420.9</v>
      </c>
      <c r="J8" s="24"/>
    </row>
    <row r="9" spans="1:10" ht="23.25" customHeight="1" x14ac:dyDescent="0.25">
      <c r="A9" s="499"/>
      <c r="B9" s="23" t="s">
        <v>677</v>
      </c>
      <c r="C9" s="649"/>
      <c r="D9" s="24">
        <v>1</v>
      </c>
      <c r="E9" s="4" t="s">
        <v>16</v>
      </c>
      <c r="F9" s="1">
        <v>213737.09</v>
      </c>
      <c r="G9" s="126">
        <v>213.7</v>
      </c>
      <c r="H9" s="1">
        <f>F9</f>
        <v>213737.09</v>
      </c>
      <c r="I9" s="126">
        <f>G9</f>
        <v>213.7</v>
      </c>
      <c r="J9" s="24"/>
    </row>
    <row r="10" spans="1:10" ht="25.5" x14ac:dyDescent="0.25">
      <c r="A10" s="4">
        <v>2</v>
      </c>
      <c r="B10" s="24" t="s">
        <v>54</v>
      </c>
      <c r="C10" s="23" t="s">
        <v>48</v>
      </c>
      <c r="D10" s="4">
        <v>1</v>
      </c>
      <c r="E10" s="4" t="s">
        <v>322</v>
      </c>
      <c r="F10" s="187">
        <v>80000</v>
      </c>
      <c r="G10" s="211">
        <v>80</v>
      </c>
      <c r="H10" s="187">
        <f>F10</f>
        <v>80000</v>
      </c>
      <c r="I10" s="211">
        <v>80</v>
      </c>
      <c r="J10" s="24"/>
    </row>
    <row r="11" spans="1:10" ht="25.5" x14ac:dyDescent="0.25">
      <c r="A11" s="4">
        <v>3</v>
      </c>
      <c r="B11" s="24" t="s">
        <v>54</v>
      </c>
      <c r="C11" s="23" t="s">
        <v>49</v>
      </c>
      <c r="D11" s="4">
        <v>1</v>
      </c>
      <c r="E11" s="4" t="s">
        <v>322</v>
      </c>
      <c r="F11" s="187">
        <v>100000</v>
      </c>
      <c r="G11" s="211">
        <v>100</v>
      </c>
      <c r="H11" s="187">
        <v>100000</v>
      </c>
      <c r="I11" s="211">
        <v>100</v>
      </c>
      <c r="J11" s="24"/>
    </row>
    <row r="12" spans="1:10" ht="14.45" customHeight="1" x14ac:dyDescent="0.25">
      <c r="A12" s="634" t="s">
        <v>34</v>
      </c>
      <c r="B12" s="634"/>
      <c r="C12" s="634"/>
      <c r="D12" s="634"/>
      <c r="E12" s="634"/>
      <c r="F12" s="634"/>
      <c r="G12" s="232">
        <f>SUM(G8:G11)</f>
        <v>814.59999999999991</v>
      </c>
      <c r="H12" s="187">
        <f>SUM(H8:H11)</f>
        <v>814594.02</v>
      </c>
      <c r="I12" s="211">
        <f>SUM(I8:I11)</f>
        <v>814.59999999999991</v>
      </c>
      <c r="J12" s="13"/>
    </row>
  </sheetData>
  <mergeCells count="13">
    <mergeCell ref="A12:F12"/>
    <mergeCell ref="A1:J1"/>
    <mergeCell ref="A2:J2"/>
    <mergeCell ref="A3:J3"/>
    <mergeCell ref="A4:A6"/>
    <mergeCell ref="B4:B6"/>
    <mergeCell ref="C4:C6"/>
    <mergeCell ref="D4:D6"/>
    <mergeCell ref="E4:E6"/>
    <mergeCell ref="F4:H4"/>
    <mergeCell ref="J4:J6"/>
    <mergeCell ref="C8:C9"/>
    <mergeCell ref="A8:A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L29"/>
  <sheetViews>
    <sheetView view="pageBreakPreview" zoomScale="90" zoomScaleNormal="90" zoomScaleSheetLayoutView="90" workbookViewId="0">
      <selection activeCell="G10" sqref="G10:G11"/>
    </sheetView>
  </sheetViews>
  <sheetFormatPr defaultRowHeight="15" x14ac:dyDescent="0.25"/>
  <cols>
    <col min="1" max="1" width="4.7109375" style="6" customWidth="1"/>
    <col min="2" max="2" width="22.7109375" style="7" customWidth="1"/>
    <col min="3" max="3" width="37.85546875" style="8" customWidth="1"/>
    <col min="4" max="4" width="9.140625" style="9" customWidth="1"/>
    <col min="5" max="5" width="5.7109375" style="9" customWidth="1"/>
    <col min="6" max="6" width="10.42578125" style="10" hidden="1" customWidth="1"/>
    <col min="7" max="8" width="11.28515625" style="129" customWidth="1"/>
    <col min="9" max="9" width="31.5703125" style="12" customWidth="1"/>
    <col min="10" max="10" width="11.28515625" style="12" customWidth="1"/>
    <col min="11" max="11" width="11.7109375" style="175" customWidth="1"/>
    <col min="12" max="12" width="9.140625" style="173" customWidth="1"/>
    <col min="13" max="13" width="11.42578125" bestFit="1" customWidth="1"/>
  </cols>
  <sheetData>
    <row r="1" spans="1:12" ht="15.75" x14ac:dyDescent="0.25">
      <c r="A1" s="596" t="s">
        <v>303</v>
      </c>
      <c r="B1" s="596"/>
      <c r="C1" s="596"/>
      <c r="D1" s="596"/>
      <c r="E1" s="596"/>
      <c r="F1" s="596"/>
      <c r="G1" s="596"/>
      <c r="H1" s="596"/>
      <c r="I1" s="596"/>
    </row>
    <row r="2" spans="1:12" ht="15.75" x14ac:dyDescent="0.25">
      <c r="A2" s="597" t="s">
        <v>36</v>
      </c>
      <c r="B2" s="597"/>
      <c r="C2" s="597"/>
      <c r="D2" s="597"/>
      <c r="E2" s="597"/>
      <c r="F2" s="597"/>
      <c r="G2" s="597"/>
      <c r="H2" s="597"/>
      <c r="I2" s="597"/>
    </row>
    <row r="3" spans="1:12" ht="91.9" customHeight="1" x14ac:dyDescent="0.25">
      <c r="A3" s="598" t="s">
        <v>756</v>
      </c>
      <c r="B3" s="598"/>
      <c r="C3" s="598"/>
      <c r="D3" s="598"/>
      <c r="E3" s="598"/>
      <c r="F3" s="598"/>
      <c r="G3" s="598"/>
      <c r="H3" s="598"/>
      <c r="I3" s="598"/>
    </row>
    <row r="4" spans="1:12" x14ac:dyDescent="0.25">
      <c r="A4" s="503" t="s">
        <v>0</v>
      </c>
      <c r="B4" s="507" t="s">
        <v>1</v>
      </c>
      <c r="C4" s="507" t="s">
        <v>2</v>
      </c>
      <c r="D4" s="507" t="s">
        <v>3</v>
      </c>
      <c r="E4" s="507" t="s">
        <v>4</v>
      </c>
      <c r="F4" s="722" t="s">
        <v>12</v>
      </c>
      <c r="G4" s="698"/>
      <c r="H4" s="699"/>
      <c r="I4" s="507" t="s">
        <v>5</v>
      </c>
    </row>
    <row r="5" spans="1:12" x14ac:dyDescent="0.25">
      <c r="A5" s="503"/>
      <c r="B5" s="507"/>
      <c r="C5" s="507"/>
      <c r="D5" s="507"/>
      <c r="E5" s="507"/>
      <c r="F5" s="3" t="s">
        <v>58</v>
      </c>
      <c r="G5" s="187" t="s">
        <v>10</v>
      </c>
      <c r="H5" s="187" t="s">
        <v>10</v>
      </c>
      <c r="I5" s="507"/>
    </row>
    <row r="6" spans="1:12" x14ac:dyDescent="0.25">
      <c r="A6" s="503"/>
      <c r="B6" s="507"/>
      <c r="C6" s="507"/>
      <c r="D6" s="507"/>
      <c r="E6" s="507"/>
      <c r="F6" s="1" t="s">
        <v>11</v>
      </c>
      <c r="G6" s="1" t="s">
        <v>8</v>
      </c>
      <c r="H6" s="1" t="s">
        <v>812</v>
      </c>
      <c r="I6" s="507"/>
    </row>
    <row r="7" spans="1:12" x14ac:dyDescent="0.25">
      <c r="A7" s="26">
        <v>1</v>
      </c>
      <c r="B7" s="24">
        <v>2</v>
      </c>
      <c r="C7" s="24">
        <v>3</v>
      </c>
      <c r="D7" s="24">
        <v>4</v>
      </c>
      <c r="E7" s="24">
        <v>5</v>
      </c>
      <c r="F7" s="5">
        <v>6</v>
      </c>
      <c r="G7" s="5">
        <v>7</v>
      </c>
      <c r="H7" s="5">
        <v>7</v>
      </c>
      <c r="I7" s="24">
        <v>8</v>
      </c>
    </row>
    <row r="8" spans="1:12" x14ac:dyDescent="0.25">
      <c r="A8" s="662" t="s">
        <v>590</v>
      </c>
      <c r="B8" s="663"/>
      <c r="C8" s="663"/>
      <c r="D8" s="663"/>
      <c r="E8" s="663"/>
      <c r="F8" s="663"/>
      <c r="G8" s="663"/>
      <c r="H8" s="663"/>
      <c r="I8" s="664"/>
    </row>
    <row r="9" spans="1:12" s="46" customFormat="1" ht="25.5" x14ac:dyDescent="0.25">
      <c r="A9" s="35" t="s">
        <v>6</v>
      </c>
      <c r="B9" s="243" t="s">
        <v>762</v>
      </c>
      <c r="C9" s="243" t="s">
        <v>763</v>
      </c>
      <c r="D9" s="255">
        <v>29</v>
      </c>
      <c r="E9" s="255" t="s">
        <v>51</v>
      </c>
      <c r="F9" s="256">
        <v>8842.7999999999993</v>
      </c>
      <c r="G9" s="257">
        <f>F9</f>
        <v>8842.7999999999993</v>
      </c>
      <c r="H9" s="258">
        <v>8.9</v>
      </c>
      <c r="I9" s="234" t="s">
        <v>764</v>
      </c>
      <c r="J9" s="245"/>
      <c r="K9" s="246"/>
      <c r="L9" s="247"/>
    </row>
    <row r="10" spans="1:12" ht="25.5" customHeight="1" x14ac:dyDescent="0.25">
      <c r="A10" s="503" t="s">
        <v>7</v>
      </c>
      <c r="B10" s="497" t="s">
        <v>765</v>
      </c>
      <c r="C10" s="23" t="s">
        <v>52</v>
      </c>
      <c r="D10" s="255">
        <v>16</v>
      </c>
      <c r="E10" s="255" t="s">
        <v>51</v>
      </c>
      <c r="F10" s="746">
        <v>67450.8</v>
      </c>
      <c r="G10" s="755">
        <f>F10+F11</f>
        <v>67450.8</v>
      </c>
      <c r="H10" s="756">
        <v>67.400000000000006</v>
      </c>
      <c r="I10" s="648" t="s">
        <v>766</v>
      </c>
    </row>
    <row r="11" spans="1:12" ht="44.25" customHeight="1" x14ac:dyDescent="0.25">
      <c r="A11" s="503"/>
      <c r="B11" s="497"/>
      <c r="C11" s="23" t="s">
        <v>50</v>
      </c>
      <c r="D11" s="255">
        <v>26</v>
      </c>
      <c r="E11" s="255" t="s">
        <v>51</v>
      </c>
      <c r="F11" s="747"/>
      <c r="G11" s="755"/>
      <c r="H11" s="757"/>
      <c r="I11" s="650"/>
    </row>
    <row r="12" spans="1:12" ht="25.5" x14ac:dyDescent="0.25">
      <c r="A12" s="26" t="s">
        <v>820</v>
      </c>
      <c r="B12" s="23" t="s">
        <v>54</v>
      </c>
      <c r="C12" s="23" t="s">
        <v>642</v>
      </c>
      <c r="D12" s="255"/>
      <c r="E12" s="255" t="s">
        <v>51</v>
      </c>
      <c r="F12" s="257"/>
      <c r="G12" s="257">
        <v>25000</v>
      </c>
      <c r="H12" s="258">
        <v>25</v>
      </c>
      <c r="I12" s="13"/>
      <c r="J12" s="12">
        <v>517</v>
      </c>
      <c r="K12" s="175">
        <v>834694.8</v>
      </c>
    </row>
    <row r="13" spans="1:12" ht="18.75" customHeight="1" x14ac:dyDescent="0.25">
      <c r="A13" s="521" t="s">
        <v>313</v>
      </c>
      <c r="B13" s="522"/>
      <c r="C13" s="523"/>
      <c r="D13" s="13">
        <f>SUM(D9:D12)</f>
        <v>71</v>
      </c>
      <c r="E13" s="13"/>
      <c r="F13" s="13"/>
      <c r="G13" s="1">
        <f>SUM(G9:G11)+G12</f>
        <v>101293.6</v>
      </c>
      <c r="H13" s="126">
        <f>SUM(H9:H12)</f>
        <v>101.30000000000001</v>
      </c>
      <c r="I13" s="13">
        <v>335428.40000000002</v>
      </c>
      <c r="K13" s="175">
        <f>K12/J12</f>
        <v>1614.4967117988394</v>
      </c>
    </row>
    <row r="14" spans="1:12" ht="19.899999999999999" customHeight="1" x14ac:dyDescent="0.25">
      <c r="A14" s="752" t="s">
        <v>591</v>
      </c>
      <c r="B14" s="752"/>
      <c r="C14" s="752"/>
      <c r="D14" s="752"/>
      <c r="E14" s="752"/>
      <c r="F14" s="752"/>
      <c r="G14" s="752"/>
      <c r="H14" s="752"/>
      <c r="I14" s="752"/>
      <c r="K14" s="175">
        <f>SUM(G9:G11)</f>
        <v>76293.600000000006</v>
      </c>
    </row>
    <row r="15" spans="1:12" ht="21" customHeight="1" x14ac:dyDescent="0.25">
      <c r="A15" s="728" t="s">
        <v>595</v>
      </c>
      <c r="B15" s="730" t="s">
        <v>55</v>
      </c>
      <c r="C15" s="234" t="s">
        <v>802</v>
      </c>
      <c r="D15" s="248">
        <v>4</v>
      </c>
      <c r="E15" s="25" t="s">
        <v>16</v>
      </c>
      <c r="F15" s="749">
        <v>26709.599999999999</v>
      </c>
      <c r="G15" s="732">
        <v>26709.599999999999</v>
      </c>
      <c r="H15" s="735">
        <v>26.8</v>
      </c>
      <c r="I15" s="730" t="s">
        <v>804</v>
      </c>
    </row>
    <row r="16" spans="1:12" ht="20.25" customHeight="1" x14ac:dyDescent="0.25">
      <c r="A16" s="729"/>
      <c r="B16" s="731"/>
      <c r="C16" s="243" t="s">
        <v>57</v>
      </c>
      <c r="D16" s="25">
        <v>3</v>
      </c>
      <c r="E16" s="25" t="s">
        <v>16</v>
      </c>
      <c r="F16" s="750"/>
      <c r="G16" s="733"/>
      <c r="H16" s="736"/>
      <c r="I16" s="731"/>
    </row>
    <row r="17" spans="1:12" ht="21" customHeight="1" x14ac:dyDescent="0.25">
      <c r="A17" s="729"/>
      <c r="B17" s="731"/>
      <c r="C17" s="234" t="s">
        <v>803</v>
      </c>
      <c r="D17" s="25">
        <v>1</v>
      </c>
      <c r="E17" s="25" t="s">
        <v>16</v>
      </c>
      <c r="F17" s="750"/>
      <c r="G17" s="733"/>
      <c r="H17" s="736"/>
      <c r="I17" s="731"/>
    </row>
    <row r="18" spans="1:12" ht="21.75" customHeight="1" x14ac:dyDescent="0.25">
      <c r="A18" s="753"/>
      <c r="B18" s="748"/>
      <c r="C18" s="234" t="s">
        <v>56</v>
      </c>
      <c r="D18" s="25">
        <v>1</v>
      </c>
      <c r="E18" s="25" t="s">
        <v>16</v>
      </c>
      <c r="F18" s="751"/>
      <c r="G18" s="734"/>
      <c r="H18" s="737"/>
      <c r="I18" s="748"/>
    </row>
    <row r="19" spans="1:12" ht="15" customHeight="1" x14ac:dyDescent="0.25">
      <c r="A19" s="758" t="s">
        <v>323</v>
      </c>
      <c r="B19" s="759"/>
      <c r="C19" s="760"/>
      <c r="D19" s="25"/>
      <c r="E19" s="234"/>
      <c r="F19" s="234"/>
      <c r="G19" s="2">
        <f>SUM(G15:G18)</f>
        <v>26709.599999999999</v>
      </c>
      <c r="H19" s="244">
        <f>SUM(H15:H18)</f>
        <v>26.8</v>
      </c>
      <c r="I19" s="234"/>
    </row>
    <row r="20" spans="1:12" x14ac:dyDescent="0.25">
      <c r="A20" s="761" t="s">
        <v>301</v>
      </c>
      <c r="B20" s="761"/>
      <c r="C20" s="761"/>
      <c r="D20" s="761"/>
      <c r="E20" s="761"/>
      <c r="F20" s="761"/>
      <c r="G20" s="2">
        <f>G19+G13</f>
        <v>128003.20000000001</v>
      </c>
      <c r="H20" s="244">
        <f>H19+H13</f>
        <v>128.10000000000002</v>
      </c>
      <c r="I20" s="249"/>
    </row>
    <row r="21" spans="1:12" ht="37.9" customHeight="1" x14ac:dyDescent="0.25">
      <c r="A21" s="762" t="s">
        <v>246</v>
      </c>
      <c r="B21" s="762"/>
      <c r="C21" s="762"/>
      <c r="D21" s="762"/>
      <c r="E21" s="762"/>
      <c r="F21" s="762"/>
      <c r="G21" s="762"/>
      <c r="H21" s="762"/>
      <c r="I21" s="762"/>
    </row>
    <row r="22" spans="1:12" x14ac:dyDescent="0.25">
      <c r="A22" s="762" t="s">
        <v>618</v>
      </c>
      <c r="B22" s="762"/>
      <c r="C22" s="762"/>
      <c r="D22" s="762"/>
      <c r="E22" s="762"/>
      <c r="F22" s="762"/>
      <c r="G22" s="762"/>
      <c r="H22" s="762"/>
      <c r="I22" s="762"/>
    </row>
    <row r="23" spans="1:12" ht="109.15" customHeight="1" x14ac:dyDescent="0.25">
      <c r="A23" s="763" t="s">
        <v>619</v>
      </c>
      <c r="B23" s="764"/>
      <c r="C23" s="764"/>
      <c r="D23" s="764"/>
      <c r="E23" s="764"/>
      <c r="F23" s="764"/>
      <c r="G23" s="764"/>
      <c r="H23" s="764"/>
      <c r="I23" s="764"/>
    </row>
    <row r="24" spans="1:12" s="39" customFormat="1" ht="21.6" customHeight="1" x14ac:dyDescent="0.25">
      <c r="A24" s="762" t="s">
        <v>615</v>
      </c>
      <c r="B24" s="762"/>
      <c r="C24" s="762"/>
      <c r="D24" s="762"/>
      <c r="E24" s="762"/>
      <c r="F24" s="762"/>
      <c r="G24" s="762"/>
      <c r="H24" s="762"/>
      <c r="I24" s="762"/>
      <c r="K24" s="174"/>
      <c r="L24" s="174"/>
    </row>
    <row r="25" spans="1:12" s="39" customFormat="1" ht="35.450000000000003" customHeight="1" x14ac:dyDescent="0.25">
      <c r="A25" s="754" t="s">
        <v>41</v>
      </c>
      <c r="B25" s="754"/>
      <c r="C25" s="754"/>
      <c r="D25" s="754"/>
      <c r="E25" s="754"/>
      <c r="F25" s="754"/>
      <c r="G25" s="754"/>
      <c r="H25" s="754"/>
      <c r="I25" s="754"/>
      <c r="K25" s="174"/>
      <c r="L25" s="174"/>
    </row>
    <row r="26" spans="1:12" s="39" customFormat="1" ht="21.6" customHeight="1" x14ac:dyDescent="0.25">
      <c r="A26" s="754" t="s">
        <v>42</v>
      </c>
      <c r="B26" s="754"/>
      <c r="C26" s="754"/>
      <c r="D26" s="754"/>
      <c r="E26" s="754"/>
      <c r="F26" s="754"/>
      <c r="G26" s="754"/>
      <c r="H26" s="754"/>
      <c r="I26" s="754"/>
      <c r="K26" s="174"/>
      <c r="L26" s="174"/>
    </row>
    <row r="27" spans="1:12" s="39" customFormat="1" ht="28.15" customHeight="1" x14ac:dyDescent="0.25">
      <c r="A27" s="754" t="s">
        <v>614</v>
      </c>
      <c r="B27" s="754"/>
      <c r="C27" s="754"/>
      <c r="D27" s="754"/>
      <c r="E27" s="754"/>
      <c r="F27" s="754"/>
      <c r="G27" s="754"/>
      <c r="H27" s="754"/>
      <c r="I27" s="754"/>
      <c r="K27" s="174"/>
      <c r="L27" s="174"/>
    </row>
    <row r="28" spans="1:12" s="39" customFormat="1" ht="21.6" customHeight="1" x14ac:dyDescent="0.25">
      <c r="A28" s="754" t="s">
        <v>617</v>
      </c>
      <c r="B28" s="754"/>
      <c r="C28" s="754"/>
      <c r="D28" s="754"/>
      <c r="E28" s="754"/>
      <c r="F28" s="754"/>
      <c r="G28" s="754"/>
      <c r="H28" s="754"/>
      <c r="I28" s="754"/>
      <c r="K28" s="174"/>
      <c r="L28" s="174"/>
    </row>
    <row r="29" spans="1:12" s="39" customFormat="1" ht="21.6" customHeight="1" x14ac:dyDescent="0.25">
      <c r="A29" s="754" t="s">
        <v>616</v>
      </c>
      <c r="B29" s="754"/>
      <c r="C29" s="754"/>
      <c r="D29" s="754"/>
      <c r="E29" s="754"/>
      <c r="F29" s="754"/>
      <c r="G29" s="754"/>
      <c r="H29" s="754"/>
      <c r="I29" s="754"/>
      <c r="K29" s="174"/>
      <c r="L29" s="174"/>
    </row>
  </sheetData>
  <mergeCells count="36">
    <mergeCell ref="A19:C19"/>
    <mergeCell ref="A26:I26"/>
    <mergeCell ref="A27:I27"/>
    <mergeCell ref="A28:I28"/>
    <mergeCell ref="A25:I25"/>
    <mergeCell ref="A20:F20"/>
    <mergeCell ref="A22:I22"/>
    <mergeCell ref="A23:I23"/>
    <mergeCell ref="A24:I24"/>
    <mergeCell ref="A21:I21"/>
    <mergeCell ref="A29:I29"/>
    <mergeCell ref="A1:I1"/>
    <mergeCell ref="A2:I2"/>
    <mergeCell ref="A3:I3"/>
    <mergeCell ref="A4:A6"/>
    <mergeCell ref="B4:B6"/>
    <mergeCell ref="C4:C6"/>
    <mergeCell ref="D4:D6"/>
    <mergeCell ref="E4:E6"/>
    <mergeCell ref="I4:I6"/>
    <mergeCell ref="A10:A11"/>
    <mergeCell ref="B10:B11"/>
    <mergeCell ref="G10:G11"/>
    <mergeCell ref="F4:H4"/>
    <mergeCell ref="H10:H11"/>
    <mergeCell ref="A8:I8"/>
    <mergeCell ref="I10:I11"/>
    <mergeCell ref="A13:C13"/>
    <mergeCell ref="F10:F11"/>
    <mergeCell ref="B15:B18"/>
    <mergeCell ref="I15:I18"/>
    <mergeCell ref="F15:F18"/>
    <mergeCell ref="H15:H18"/>
    <mergeCell ref="A14:I14"/>
    <mergeCell ref="A15:A18"/>
    <mergeCell ref="G15:G18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7" fitToHeight="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J15"/>
  <sheetViews>
    <sheetView view="pageBreakPreview" zoomScaleNormal="100" zoomScaleSheetLayoutView="100" workbookViewId="0">
      <selection activeCell="J15" sqref="J15:J18"/>
    </sheetView>
  </sheetViews>
  <sheetFormatPr defaultRowHeight="15" x14ac:dyDescent="0.25"/>
  <cols>
    <col min="1" max="1" width="3.7109375" customWidth="1"/>
    <col min="2" max="2" width="13" customWidth="1"/>
    <col min="3" max="3" width="38.7109375" customWidth="1"/>
    <col min="4" max="4" width="6.85546875" customWidth="1"/>
    <col min="5" max="5" width="5.5703125" customWidth="1"/>
    <col min="6" max="7" width="12.7109375" hidden="1" customWidth="1"/>
    <col min="8" max="8" width="11.140625" customWidth="1"/>
    <col min="9" max="9" width="11.85546875" customWidth="1"/>
    <col min="10" max="10" width="39.5703125" customWidth="1"/>
  </cols>
  <sheetData>
    <row r="1" spans="1:10" ht="15.75" x14ac:dyDescent="0.25">
      <c r="A1" s="596" t="s">
        <v>304</v>
      </c>
      <c r="B1" s="596"/>
      <c r="C1" s="596"/>
      <c r="D1" s="596"/>
      <c r="E1" s="596"/>
      <c r="F1" s="596"/>
      <c r="G1" s="596"/>
      <c r="H1" s="596"/>
      <c r="I1" s="596"/>
      <c r="J1" s="596"/>
    </row>
    <row r="2" spans="1:10" ht="15.75" x14ac:dyDescent="0.25">
      <c r="A2" s="597" t="s">
        <v>36</v>
      </c>
      <c r="B2" s="597"/>
      <c r="C2" s="597"/>
      <c r="D2" s="597"/>
      <c r="E2" s="597"/>
      <c r="F2" s="597"/>
      <c r="G2" s="597"/>
      <c r="H2" s="597"/>
      <c r="I2" s="597"/>
      <c r="J2" s="597"/>
    </row>
    <row r="3" spans="1:10" ht="33.6" customHeight="1" x14ac:dyDescent="0.25">
      <c r="A3" s="598" t="s">
        <v>758</v>
      </c>
      <c r="B3" s="598"/>
      <c r="C3" s="598"/>
      <c r="D3" s="598"/>
      <c r="E3" s="598"/>
      <c r="F3" s="598"/>
      <c r="G3" s="598"/>
      <c r="H3" s="598"/>
      <c r="I3" s="598"/>
      <c r="J3" s="598"/>
    </row>
    <row r="4" spans="1:10" x14ac:dyDescent="0.25">
      <c r="A4" s="503" t="s">
        <v>0</v>
      </c>
      <c r="B4" s="765" t="s">
        <v>1</v>
      </c>
      <c r="C4" s="507" t="s">
        <v>2</v>
      </c>
      <c r="D4" s="765" t="s">
        <v>59</v>
      </c>
      <c r="E4" s="765" t="s">
        <v>4</v>
      </c>
      <c r="F4" s="631" t="s">
        <v>12</v>
      </c>
      <c r="G4" s="631"/>
      <c r="H4" s="631"/>
      <c r="I4" s="631"/>
      <c r="J4" s="507" t="s">
        <v>5</v>
      </c>
    </row>
    <row r="5" spans="1:10" x14ac:dyDescent="0.25">
      <c r="A5" s="503"/>
      <c r="B5" s="766"/>
      <c r="C5" s="507"/>
      <c r="D5" s="766"/>
      <c r="E5" s="766"/>
      <c r="F5" s="3" t="s">
        <v>58</v>
      </c>
      <c r="G5" s="3" t="s">
        <v>58</v>
      </c>
      <c r="H5" s="4" t="s">
        <v>10</v>
      </c>
      <c r="I5" s="4" t="s">
        <v>10</v>
      </c>
      <c r="J5" s="507"/>
    </row>
    <row r="6" spans="1:10" x14ac:dyDescent="0.25">
      <c r="A6" s="503"/>
      <c r="B6" s="767"/>
      <c r="C6" s="507"/>
      <c r="D6" s="767"/>
      <c r="E6" s="767"/>
      <c r="F6" s="1" t="s">
        <v>11</v>
      </c>
      <c r="G6" s="1" t="s">
        <v>812</v>
      </c>
      <c r="H6" s="24" t="s">
        <v>8</v>
      </c>
      <c r="I6" s="24" t="s">
        <v>8</v>
      </c>
      <c r="J6" s="507"/>
    </row>
    <row r="7" spans="1:10" x14ac:dyDescent="0.25">
      <c r="A7" s="26">
        <v>1</v>
      </c>
      <c r="B7" s="189">
        <v>2</v>
      </c>
      <c r="C7" s="24">
        <v>3</v>
      </c>
      <c r="D7" s="189">
        <v>4</v>
      </c>
      <c r="E7" s="189">
        <v>5</v>
      </c>
      <c r="F7" s="5">
        <v>6</v>
      </c>
      <c r="G7" s="5"/>
      <c r="H7" s="24">
        <v>7</v>
      </c>
      <c r="I7" s="196">
        <v>8</v>
      </c>
      <c r="J7" s="24">
        <v>9</v>
      </c>
    </row>
    <row r="8" spans="1:10" x14ac:dyDescent="0.25">
      <c r="A8" s="507">
        <v>1</v>
      </c>
      <c r="B8" s="497" t="s">
        <v>679</v>
      </c>
      <c r="C8" s="13" t="s">
        <v>61</v>
      </c>
      <c r="D8" s="24">
        <v>1</v>
      </c>
      <c r="E8" s="24" t="s">
        <v>16</v>
      </c>
      <c r="F8" s="566">
        <v>477600</v>
      </c>
      <c r="G8" s="182"/>
      <c r="H8" s="566">
        <v>477600</v>
      </c>
      <c r="I8" s="517">
        <v>477.6</v>
      </c>
      <c r="J8" s="13" t="s">
        <v>735</v>
      </c>
    </row>
    <row r="9" spans="1:10" x14ac:dyDescent="0.25">
      <c r="A9" s="507"/>
      <c r="B9" s="497"/>
      <c r="C9" s="13" t="s">
        <v>734</v>
      </c>
      <c r="D9" s="24">
        <v>4</v>
      </c>
      <c r="E9" s="24" t="s">
        <v>16</v>
      </c>
      <c r="F9" s="647"/>
      <c r="G9" s="183"/>
      <c r="H9" s="646"/>
      <c r="I9" s="518"/>
      <c r="J9" s="13" t="s">
        <v>736</v>
      </c>
    </row>
    <row r="10" spans="1:10" ht="25.5" x14ac:dyDescent="0.25">
      <c r="A10" s="49">
        <v>3</v>
      </c>
      <c r="B10" s="185" t="s">
        <v>737</v>
      </c>
      <c r="C10" s="13" t="s">
        <v>738</v>
      </c>
      <c r="D10" s="24">
        <v>1</v>
      </c>
      <c r="E10" s="24" t="s">
        <v>16</v>
      </c>
      <c r="F10" s="1">
        <v>17250</v>
      </c>
      <c r="G10" s="182"/>
      <c r="H10" s="182">
        <v>17250</v>
      </c>
      <c r="I10" s="126">
        <v>17.3</v>
      </c>
      <c r="J10" s="13" t="s">
        <v>739</v>
      </c>
    </row>
    <row r="11" spans="1:10" x14ac:dyDescent="0.25">
      <c r="A11" s="531">
        <v>4</v>
      </c>
      <c r="B11" s="648" t="s">
        <v>677</v>
      </c>
      <c r="C11" s="13" t="s">
        <v>61</v>
      </c>
      <c r="D11" s="85">
        <v>1</v>
      </c>
      <c r="E11" s="24" t="s">
        <v>16</v>
      </c>
      <c r="F11" s="182">
        <v>497200</v>
      </c>
      <c r="G11" s="182"/>
      <c r="H11" s="566">
        <f>F11+F12</f>
        <v>515396.4</v>
      </c>
      <c r="I11" s="502">
        <v>515.4</v>
      </c>
      <c r="J11" s="13"/>
    </row>
    <row r="12" spans="1:10" x14ac:dyDescent="0.25">
      <c r="A12" s="544"/>
      <c r="B12" s="649"/>
      <c r="C12" s="13" t="s">
        <v>734</v>
      </c>
      <c r="D12" s="85">
        <v>3</v>
      </c>
      <c r="E12" s="24" t="s">
        <v>16</v>
      </c>
      <c r="F12" s="1">
        <v>18196.400000000001</v>
      </c>
      <c r="G12" s="183"/>
      <c r="H12" s="646"/>
      <c r="I12" s="502"/>
      <c r="J12" s="13" t="s">
        <v>740</v>
      </c>
    </row>
    <row r="13" spans="1:10" ht="34.5" customHeight="1" x14ac:dyDescent="0.25">
      <c r="A13" s="531">
        <v>6</v>
      </c>
      <c r="B13" s="648" t="s">
        <v>807</v>
      </c>
      <c r="C13" s="185" t="s">
        <v>808</v>
      </c>
      <c r="D13" s="24">
        <v>8.1999999999999993</v>
      </c>
      <c r="E13" s="24" t="s">
        <v>28</v>
      </c>
      <c r="F13" s="184"/>
      <c r="G13" s="183"/>
      <c r="H13" s="566">
        <v>41508</v>
      </c>
      <c r="I13" s="502">
        <v>41.5</v>
      </c>
      <c r="J13" s="531" t="s">
        <v>811</v>
      </c>
    </row>
    <row r="14" spans="1:10" ht="30.75" customHeight="1" x14ac:dyDescent="0.25">
      <c r="A14" s="544"/>
      <c r="B14" s="649"/>
      <c r="C14" s="185" t="s">
        <v>809</v>
      </c>
      <c r="D14" s="24">
        <v>20.2</v>
      </c>
      <c r="E14" s="24" t="s">
        <v>810</v>
      </c>
      <c r="F14" s="184"/>
      <c r="G14" s="184"/>
      <c r="H14" s="647"/>
      <c r="I14" s="502"/>
      <c r="J14" s="532"/>
    </row>
    <row r="15" spans="1:10" x14ac:dyDescent="0.25">
      <c r="A15" s="509" t="s">
        <v>34</v>
      </c>
      <c r="B15" s="509"/>
      <c r="C15" s="509"/>
      <c r="D15" s="509"/>
      <c r="E15" s="509"/>
      <c r="F15" s="509"/>
      <c r="G15" s="27"/>
      <c r="H15" s="1">
        <f>SUM(H8:H14)</f>
        <v>1051754.3999999999</v>
      </c>
      <c r="I15" s="126">
        <f>SUM(I8:I14)</f>
        <v>1051.8</v>
      </c>
      <c r="J15" s="86"/>
    </row>
  </sheetData>
  <mergeCells count="25">
    <mergeCell ref="J13:J14"/>
    <mergeCell ref="A8:A9"/>
    <mergeCell ref="B8:B9"/>
    <mergeCell ref="H8:H9"/>
    <mergeCell ref="A1:J1"/>
    <mergeCell ref="A2:J2"/>
    <mergeCell ref="A3:J3"/>
    <mergeCell ref="A4:A6"/>
    <mergeCell ref="B4:B6"/>
    <mergeCell ref="C4:C6"/>
    <mergeCell ref="D4:D6"/>
    <mergeCell ref="E4:E6"/>
    <mergeCell ref="F4:I4"/>
    <mergeCell ref="J4:J6"/>
    <mergeCell ref="F8:F9"/>
    <mergeCell ref="I8:I9"/>
    <mergeCell ref="I11:I12"/>
    <mergeCell ref="I13:I14"/>
    <mergeCell ref="A15:F15"/>
    <mergeCell ref="A11:A12"/>
    <mergeCell ref="B11:B12"/>
    <mergeCell ref="H11:H12"/>
    <mergeCell ref="A13:A14"/>
    <mergeCell ref="B13:B14"/>
    <mergeCell ref="H13:H14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2:K55"/>
  <sheetViews>
    <sheetView view="pageBreakPreview" topLeftCell="A28" zoomScale="90" zoomScaleNormal="90" zoomScaleSheetLayoutView="90" workbookViewId="0">
      <selection activeCell="B15" sqref="B15:B16"/>
    </sheetView>
  </sheetViews>
  <sheetFormatPr defaultRowHeight="15" x14ac:dyDescent="0.25"/>
  <cols>
    <col min="1" max="1" width="4.7109375" style="91" customWidth="1"/>
    <col min="2" max="2" width="22.85546875" style="89" customWidth="1"/>
    <col min="3" max="3" width="28.42578125" customWidth="1"/>
    <col min="4" max="4" width="6.7109375" style="29" customWidth="1"/>
    <col min="5" max="5" width="4.7109375" style="90" customWidth="1"/>
    <col min="6" max="6" width="7.5703125" customWidth="1"/>
    <col min="7" max="7" width="12.7109375" customWidth="1"/>
    <col min="8" max="8" width="9" style="90" customWidth="1"/>
    <col min="9" max="9" width="39.7109375" customWidth="1"/>
    <col min="10" max="10" width="10.85546875" style="168" customWidth="1"/>
    <col min="11" max="11" width="11" style="47" customWidth="1"/>
  </cols>
  <sheetData>
    <row r="2" spans="1:9" ht="39.6" customHeight="1" x14ac:dyDescent="0.25">
      <c r="A2" s="596" t="s">
        <v>63</v>
      </c>
      <c r="B2" s="596"/>
      <c r="C2" s="596"/>
      <c r="D2" s="596"/>
      <c r="E2" s="596"/>
      <c r="F2" s="596"/>
      <c r="G2" s="596"/>
      <c r="H2" s="596"/>
      <c r="I2" s="596"/>
    </row>
    <row r="3" spans="1:9" ht="15.75" x14ac:dyDescent="0.25">
      <c r="A3" s="597" t="s">
        <v>36</v>
      </c>
      <c r="B3" s="597"/>
      <c r="C3" s="597"/>
      <c r="D3" s="597"/>
      <c r="E3" s="597"/>
      <c r="F3" s="597"/>
      <c r="G3" s="597"/>
      <c r="H3" s="597"/>
      <c r="I3" s="597"/>
    </row>
    <row r="4" spans="1:9" ht="67.900000000000006" customHeight="1" x14ac:dyDescent="0.25">
      <c r="A4" s="598" t="s">
        <v>759</v>
      </c>
      <c r="B4" s="598"/>
      <c r="C4" s="598"/>
      <c r="D4" s="598"/>
      <c r="E4" s="598"/>
      <c r="F4" s="598"/>
      <c r="G4" s="598"/>
      <c r="H4" s="598"/>
      <c r="I4" s="598"/>
    </row>
    <row r="5" spans="1:9" x14ac:dyDescent="0.25">
      <c r="A5" s="503" t="s">
        <v>0</v>
      </c>
      <c r="B5" s="497" t="s">
        <v>1</v>
      </c>
      <c r="C5" s="507" t="s">
        <v>2</v>
      </c>
      <c r="D5" s="507" t="s">
        <v>3</v>
      </c>
      <c r="E5" s="507" t="s">
        <v>4</v>
      </c>
      <c r="F5" s="631" t="s">
        <v>12</v>
      </c>
      <c r="G5" s="631"/>
      <c r="H5" s="631"/>
      <c r="I5" s="507" t="s">
        <v>5</v>
      </c>
    </row>
    <row r="6" spans="1:9" x14ac:dyDescent="0.25">
      <c r="A6" s="503"/>
      <c r="B6" s="497"/>
      <c r="C6" s="507"/>
      <c r="D6" s="507"/>
      <c r="E6" s="507"/>
      <c r="F6" s="3" t="s">
        <v>58</v>
      </c>
      <c r="G6" s="4" t="s">
        <v>10</v>
      </c>
      <c r="H6" s="4" t="s">
        <v>10</v>
      </c>
      <c r="I6" s="507"/>
    </row>
    <row r="7" spans="1:9" ht="34.15" customHeight="1" x14ac:dyDescent="0.25">
      <c r="A7" s="503"/>
      <c r="B7" s="497"/>
      <c r="C7" s="507"/>
      <c r="D7" s="507"/>
      <c r="E7" s="507"/>
      <c r="F7" s="1" t="s">
        <v>11</v>
      </c>
      <c r="G7" s="24" t="s">
        <v>8</v>
      </c>
      <c r="H7" s="24" t="s">
        <v>812</v>
      </c>
      <c r="I7" s="507"/>
    </row>
    <row r="8" spans="1:9" x14ac:dyDescent="0.25">
      <c r="A8" s="26">
        <v>1</v>
      </c>
      <c r="B8" s="24">
        <v>2</v>
      </c>
      <c r="C8" s="24">
        <v>3</v>
      </c>
      <c r="D8" s="24">
        <v>4</v>
      </c>
      <c r="E8" s="24">
        <v>5</v>
      </c>
      <c r="F8" s="5">
        <v>6</v>
      </c>
      <c r="G8" s="24">
        <v>6</v>
      </c>
      <c r="H8" s="24">
        <v>7</v>
      </c>
      <c r="I8" s="24">
        <v>8</v>
      </c>
    </row>
    <row r="9" spans="1:9" ht="23.45" customHeight="1" x14ac:dyDescent="0.25">
      <c r="A9" s="656" t="s">
        <v>620</v>
      </c>
      <c r="B9" s="657"/>
      <c r="C9" s="657"/>
      <c r="D9" s="657"/>
      <c r="E9" s="657"/>
      <c r="F9" s="657"/>
      <c r="G9" s="657"/>
      <c r="H9" s="657"/>
      <c r="I9" s="658"/>
    </row>
    <row r="10" spans="1:9" ht="63.75" x14ac:dyDescent="0.25">
      <c r="A10" s="503" t="s">
        <v>6</v>
      </c>
      <c r="B10" s="645" t="s">
        <v>678</v>
      </c>
      <c r="C10" s="23" t="s">
        <v>791</v>
      </c>
      <c r="D10" s="24">
        <v>4</v>
      </c>
      <c r="E10" s="24" t="s">
        <v>16</v>
      </c>
      <c r="F10" s="87"/>
      <c r="G10" s="566">
        <v>1818694.8</v>
      </c>
      <c r="H10" s="517">
        <v>1818.7</v>
      </c>
      <c r="I10" s="13" t="s">
        <v>792</v>
      </c>
    </row>
    <row r="11" spans="1:9" ht="15.75" x14ac:dyDescent="0.25">
      <c r="A11" s="503"/>
      <c r="B11" s="645"/>
      <c r="C11" s="23" t="s">
        <v>66</v>
      </c>
      <c r="D11" s="24">
        <v>32</v>
      </c>
      <c r="E11" s="24" t="s">
        <v>28</v>
      </c>
      <c r="F11" s="87"/>
      <c r="G11" s="646"/>
      <c r="H11" s="518"/>
      <c r="I11" s="13"/>
    </row>
    <row r="12" spans="1:9" ht="27.75" customHeight="1" x14ac:dyDescent="0.25">
      <c r="A12" s="503"/>
      <c r="B12" s="645"/>
      <c r="C12" s="216" t="s">
        <v>65</v>
      </c>
      <c r="D12" s="24">
        <v>211</v>
      </c>
      <c r="E12" s="24" t="s">
        <v>28</v>
      </c>
      <c r="F12" s="87"/>
      <c r="G12" s="646"/>
      <c r="H12" s="518"/>
      <c r="I12" s="13" t="s">
        <v>793</v>
      </c>
    </row>
    <row r="13" spans="1:9" ht="26.25" x14ac:dyDescent="0.25">
      <c r="A13" s="503"/>
      <c r="B13" s="645"/>
      <c r="C13" s="23" t="s">
        <v>794</v>
      </c>
      <c r="D13" s="24"/>
      <c r="E13" s="24" t="s">
        <v>16</v>
      </c>
      <c r="F13" s="87"/>
      <c r="G13" s="646"/>
      <c r="H13" s="518"/>
      <c r="I13" s="217" t="s">
        <v>795</v>
      </c>
    </row>
    <row r="14" spans="1:9" ht="15" customHeight="1" x14ac:dyDescent="0.25">
      <c r="A14" s="503"/>
      <c r="B14" s="645"/>
      <c r="C14" s="23"/>
      <c r="D14" s="24"/>
      <c r="E14" s="24" t="s">
        <v>16</v>
      </c>
      <c r="F14" s="87"/>
      <c r="G14" s="646"/>
      <c r="H14" s="518"/>
      <c r="I14" s="13"/>
    </row>
    <row r="15" spans="1:9" ht="35.25" customHeight="1" x14ac:dyDescent="0.25">
      <c r="A15" s="503" t="s">
        <v>7</v>
      </c>
      <c r="B15" s="645" t="s">
        <v>796</v>
      </c>
      <c r="C15" s="13" t="s">
        <v>648</v>
      </c>
      <c r="D15" s="24">
        <v>1</v>
      </c>
      <c r="E15" s="24" t="s">
        <v>16</v>
      </c>
      <c r="F15" s="87"/>
      <c r="G15" s="566">
        <v>95043.6</v>
      </c>
      <c r="H15" s="517">
        <v>95.1</v>
      </c>
      <c r="I15" s="648" t="s">
        <v>797</v>
      </c>
    </row>
    <row r="16" spans="1:9" ht="18" customHeight="1" x14ac:dyDescent="0.25">
      <c r="A16" s="503"/>
      <c r="B16" s="645"/>
      <c r="C16" s="13" t="s">
        <v>65</v>
      </c>
      <c r="D16" s="24">
        <v>10</v>
      </c>
      <c r="E16" s="24" t="s">
        <v>28</v>
      </c>
      <c r="F16" s="87"/>
      <c r="G16" s="646"/>
      <c r="H16" s="518"/>
      <c r="I16" s="650"/>
    </row>
    <row r="17" spans="1:9" ht="65.25" customHeight="1" x14ac:dyDescent="0.25">
      <c r="A17" s="498" t="s">
        <v>820</v>
      </c>
      <c r="B17" s="653" t="s">
        <v>69</v>
      </c>
      <c r="C17" s="13" t="s">
        <v>67</v>
      </c>
      <c r="D17" s="24">
        <v>1</v>
      </c>
      <c r="E17" s="24" t="s">
        <v>16</v>
      </c>
      <c r="F17" s="87"/>
      <c r="G17" s="566">
        <v>75078</v>
      </c>
      <c r="H17" s="517">
        <v>75.099999999999994</v>
      </c>
      <c r="I17" s="13" t="s">
        <v>799</v>
      </c>
    </row>
    <row r="18" spans="1:9" ht="24.6" customHeight="1" x14ac:dyDescent="0.25">
      <c r="A18" s="499"/>
      <c r="B18" s="654"/>
      <c r="C18" s="13" t="s">
        <v>70</v>
      </c>
      <c r="D18" s="24">
        <v>2</v>
      </c>
      <c r="E18" s="24" t="s">
        <v>16</v>
      </c>
      <c r="F18" s="87"/>
      <c r="G18" s="646"/>
      <c r="H18" s="518"/>
      <c r="I18" s="13" t="s">
        <v>800</v>
      </c>
    </row>
    <row r="19" spans="1:9" ht="24.6" customHeight="1" x14ac:dyDescent="0.25">
      <c r="A19" s="500"/>
      <c r="B19" s="655"/>
      <c r="C19" s="13" t="s">
        <v>798</v>
      </c>
      <c r="D19" s="24">
        <v>80</v>
      </c>
      <c r="E19" s="24" t="s">
        <v>28</v>
      </c>
      <c r="F19" s="87"/>
      <c r="G19" s="647"/>
      <c r="H19" s="519"/>
      <c r="I19" s="13" t="s">
        <v>801</v>
      </c>
    </row>
    <row r="20" spans="1:9" ht="24.6" customHeight="1" x14ac:dyDescent="0.25">
      <c r="A20" s="503" t="s">
        <v>823</v>
      </c>
      <c r="B20" s="645" t="s">
        <v>822</v>
      </c>
      <c r="C20" s="13" t="s">
        <v>824</v>
      </c>
      <c r="D20" s="24">
        <v>2</v>
      </c>
      <c r="E20" s="24" t="s">
        <v>16</v>
      </c>
      <c r="F20" s="167"/>
      <c r="G20" s="566">
        <v>24741.599999999999</v>
      </c>
      <c r="H20" s="517">
        <v>24.7</v>
      </c>
      <c r="I20" s="648" t="s">
        <v>827</v>
      </c>
    </row>
    <row r="21" spans="1:9" ht="15.75" customHeight="1" x14ac:dyDescent="0.25">
      <c r="A21" s="503"/>
      <c r="B21" s="645"/>
      <c r="C21" s="13" t="s">
        <v>825</v>
      </c>
      <c r="D21" s="24">
        <v>20</v>
      </c>
      <c r="E21" s="24" t="s">
        <v>28</v>
      </c>
      <c r="F21" s="167"/>
      <c r="G21" s="646"/>
      <c r="H21" s="518"/>
      <c r="I21" s="649"/>
    </row>
    <row r="22" spans="1:9" ht="16.5" customHeight="1" x14ac:dyDescent="0.25">
      <c r="A22" s="503"/>
      <c r="B22" s="645"/>
      <c r="C22" s="13" t="s">
        <v>826</v>
      </c>
      <c r="D22" s="24">
        <v>10</v>
      </c>
      <c r="E22" s="24" t="s">
        <v>28</v>
      </c>
      <c r="F22" s="167"/>
      <c r="G22" s="647"/>
      <c r="H22" s="519"/>
      <c r="I22" s="650"/>
    </row>
    <row r="23" spans="1:9" ht="14.45" customHeight="1" x14ac:dyDescent="0.25">
      <c r="A23" s="521" t="s">
        <v>313</v>
      </c>
      <c r="B23" s="522"/>
      <c r="C23" s="522"/>
      <c r="D23" s="522"/>
      <c r="E23" s="522"/>
      <c r="F23" s="523"/>
      <c r="G23" s="1">
        <f>SUM(G10:G22)</f>
        <v>2013558.0000000002</v>
      </c>
      <c r="H23" s="126">
        <f>SUM(H10:H22)</f>
        <v>2013.6</v>
      </c>
      <c r="I23" s="13"/>
    </row>
    <row r="24" spans="1:9" ht="10.9" customHeight="1" x14ac:dyDescent="0.25">
      <c r="A24" s="529" t="s">
        <v>101</v>
      </c>
      <c r="B24" s="543"/>
      <c r="C24" s="543"/>
      <c r="D24" s="543"/>
      <c r="E24" s="543"/>
      <c r="F24" s="543"/>
      <c r="G24" s="543"/>
      <c r="H24" s="543"/>
      <c r="I24" s="530"/>
    </row>
    <row r="25" spans="1:9" ht="25.5" x14ac:dyDescent="0.25">
      <c r="A25" s="201" t="s">
        <v>38</v>
      </c>
      <c r="B25" s="23" t="s">
        <v>72</v>
      </c>
      <c r="C25" s="507" t="s">
        <v>99</v>
      </c>
      <c r="D25" s="24">
        <v>0.6</v>
      </c>
      <c r="E25" s="4" t="s">
        <v>35</v>
      </c>
      <c r="F25" s="4">
        <v>4800</v>
      </c>
      <c r="G25" s="187">
        <f t="shared" ref="G25:G51" si="0">D25*F25*2</f>
        <v>5760</v>
      </c>
      <c r="H25" s="24">
        <v>5.7</v>
      </c>
      <c r="I25" s="88" t="s">
        <v>98</v>
      </c>
    </row>
    <row r="26" spans="1:9" ht="34.15" customHeight="1" x14ac:dyDescent="0.25">
      <c r="A26" s="201" t="s">
        <v>39</v>
      </c>
      <c r="B26" s="23" t="s">
        <v>73</v>
      </c>
      <c r="C26" s="507"/>
      <c r="D26" s="24">
        <v>0.6</v>
      </c>
      <c r="E26" s="4" t="s">
        <v>35</v>
      </c>
      <c r="F26" s="4">
        <v>4800</v>
      </c>
      <c r="G26" s="187">
        <f t="shared" si="0"/>
        <v>5760</v>
      </c>
      <c r="H26" s="24">
        <v>5.7</v>
      </c>
      <c r="I26" s="88" t="s">
        <v>98</v>
      </c>
    </row>
    <row r="27" spans="1:9" ht="15.75" x14ac:dyDescent="0.25">
      <c r="A27" s="201" t="s">
        <v>592</v>
      </c>
      <c r="B27" s="23" t="s">
        <v>74</v>
      </c>
      <c r="C27" s="507"/>
      <c r="D27" s="24">
        <v>1.8</v>
      </c>
      <c r="E27" s="4" t="s">
        <v>35</v>
      </c>
      <c r="F27" s="4">
        <v>4800</v>
      </c>
      <c r="G27" s="187">
        <f t="shared" si="0"/>
        <v>17280</v>
      </c>
      <c r="H27" s="24">
        <v>17.3</v>
      </c>
      <c r="I27" s="88" t="s">
        <v>98</v>
      </c>
    </row>
    <row r="28" spans="1:9" ht="15.75" x14ac:dyDescent="0.25">
      <c r="A28" s="201" t="s">
        <v>593</v>
      </c>
      <c r="B28" s="23" t="s">
        <v>75</v>
      </c>
      <c r="C28" s="507"/>
      <c r="D28" s="24">
        <v>0.6</v>
      </c>
      <c r="E28" s="4" t="s">
        <v>35</v>
      </c>
      <c r="F28" s="4">
        <v>4800</v>
      </c>
      <c r="G28" s="187">
        <f t="shared" si="0"/>
        <v>5760</v>
      </c>
      <c r="H28" s="24">
        <v>5.7</v>
      </c>
      <c r="I28" s="88" t="s">
        <v>98</v>
      </c>
    </row>
    <row r="29" spans="1:9" ht="25.5" x14ac:dyDescent="0.25">
      <c r="A29" s="201" t="s">
        <v>594</v>
      </c>
      <c r="B29" s="23" t="s">
        <v>64</v>
      </c>
      <c r="C29" s="507"/>
      <c r="D29" s="24">
        <v>0.6</v>
      </c>
      <c r="E29" s="4" t="s">
        <v>35</v>
      </c>
      <c r="F29" s="4">
        <v>4800</v>
      </c>
      <c r="G29" s="187">
        <f t="shared" si="0"/>
        <v>5760</v>
      </c>
      <c r="H29" s="24">
        <v>5.7</v>
      </c>
      <c r="I29" s="88" t="s">
        <v>98</v>
      </c>
    </row>
    <row r="30" spans="1:9" ht="25.5" x14ac:dyDescent="0.25">
      <c r="A30" s="201" t="s">
        <v>595</v>
      </c>
      <c r="B30" s="23" t="s">
        <v>76</v>
      </c>
      <c r="C30" s="507"/>
      <c r="D30" s="24">
        <v>0.6</v>
      </c>
      <c r="E30" s="4" t="s">
        <v>35</v>
      </c>
      <c r="F30" s="4">
        <v>4800</v>
      </c>
      <c r="G30" s="187">
        <f t="shared" si="0"/>
        <v>5760</v>
      </c>
      <c r="H30" s="24">
        <v>5.7</v>
      </c>
      <c r="I30" s="88" t="s">
        <v>98</v>
      </c>
    </row>
    <row r="31" spans="1:9" ht="25.5" x14ac:dyDescent="0.25">
      <c r="A31" s="201" t="s">
        <v>596</v>
      </c>
      <c r="B31" s="23" t="s">
        <v>77</v>
      </c>
      <c r="C31" s="507"/>
      <c r="D31" s="24">
        <v>0.6</v>
      </c>
      <c r="E31" s="4" t="s">
        <v>35</v>
      </c>
      <c r="F31" s="4">
        <v>4800</v>
      </c>
      <c r="G31" s="187">
        <f t="shared" si="0"/>
        <v>5760</v>
      </c>
      <c r="H31" s="24">
        <v>5.7</v>
      </c>
      <c r="I31" s="88" t="s">
        <v>98</v>
      </c>
    </row>
    <row r="32" spans="1:9" ht="15.75" x14ac:dyDescent="0.25">
      <c r="A32" s="201" t="s">
        <v>597</v>
      </c>
      <c r="B32" s="23" t="s">
        <v>78</v>
      </c>
      <c r="C32" s="507"/>
      <c r="D32" s="24">
        <v>0.6</v>
      </c>
      <c r="E32" s="4" t="s">
        <v>35</v>
      </c>
      <c r="F32" s="4">
        <v>4800</v>
      </c>
      <c r="G32" s="187">
        <f t="shared" si="0"/>
        <v>5760</v>
      </c>
      <c r="H32" s="24">
        <v>5.7</v>
      </c>
      <c r="I32" s="88" t="s">
        <v>98</v>
      </c>
    </row>
    <row r="33" spans="1:9" ht="25.5" x14ac:dyDescent="0.25">
      <c r="A33" s="201" t="s">
        <v>598</v>
      </c>
      <c r="B33" s="23" t="s">
        <v>79</v>
      </c>
      <c r="C33" s="507"/>
      <c r="D33" s="24">
        <v>0.6</v>
      </c>
      <c r="E33" s="4" t="s">
        <v>35</v>
      </c>
      <c r="F33" s="4">
        <v>4800</v>
      </c>
      <c r="G33" s="187">
        <f t="shared" si="0"/>
        <v>5760</v>
      </c>
      <c r="H33" s="24">
        <v>5.8</v>
      </c>
      <c r="I33" s="88" t="s">
        <v>98</v>
      </c>
    </row>
    <row r="34" spans="1:9" ht="15.75" x14ac:dyDescent="0.25">
      <c r="A34" s="201" t="s">
        <v>599</v>
      </c>
      <c r="B34" s="23" t="s">
        <v>80</v>
      </c>
      <c r="C34" s="507"/>
      <c r="D34" s="24">
        <v>0.6</v>
      </c>
      <c r="E34" s="4" t="s">
        <v>35</v>
      </c>
      <c r="F34" s="4">
        <v>4800</v>
      </c>
      <c r="G34" s="187">
        <f t="shared" si="0"/>
        <v>5760</v>
      </c>
      <c r="H34" s="24">
        <v>5.7</v>
      </c>
      <c r="I34" s="88" t="s">
        <v>98</v>
      </c>
    </row>
    <row r="35" spans="1:9" ht="15.75" x14ac:dyDescent="0.25">
      <c r="A35" s="201" t="s">
        <v>600</v>
      </c>
      <c r="B35" s="23" t="s">
        <v>81</v>
      </c>
      <c r="C35" s="507"/>
      <c r="D35" s="24">
        <v>0.6</v>
      </c>
      <c r="E35" s="4" t="s">
        <v>35</v>
      </c>
      <c r="F35" s="4">
        <v>4800</v>
      </c>
      <c r="G35" s="187">
        <f t="shared" si="0"/>
        <v>5760</v>
      </c>
      <c r="H35" s="24">
        <v>5.7</v>
      </c>
      <c r="I35" s="88" t="s">
        <v>98</v>
      </c>
    </row>
    <row r="36" spans="1:9" ht="15.75" x14ac:dyDescent="0.25">
      <c r="A36" s="201" t="s">
        <v>601</v>
      </c>
      <c r="B36" s="23" t="s">
        <v>82</v>
      </c>
      <c r="C36" s="507"/>
      <c r="D36" s="24">
        <v>0.6</v>
      </c>
      <c r="E36" s="4" t="s">
        <v>35</v>
      </c>
      <c r="F36" s="4">
        <v>4800</v>
      </c>
      <c r="G36" s="187">
        <f t="shared" si="0"/>
        <v>5760</v>
      </c>
      <c r="H36" s="24">
        <v>5.8</v>
      </c>
      <c r="I36" s="88" t="s">
        <v>98</v>
      </c>
    </row>
    <row r="37" spans="1:9" ht="15.75" x14ac:dyDescent="0.25">
      <c r="A37" s="201" t="s">
        <v>602</v>
      </c>
      <c r="B37" s="23" t="s">
        <v>83</v>
      </c>
      <c r="C37" s="507"/>
      <c r="D37" s="24">
        <v>1.2</v>
      </c>
      <c r="E37" s="4" t="s">
        <v>35</v>
      </c>
      <c r="F37" s="4">
        <v>4800</v>
      </c>
      <c r="G37" s="187">
        <f t="shared" si="0"/>
        <v>11520</v>
      </c>
      <c r="H37" s="24">
        <v>11.5</v>
      </c>
      <c r="I37" s="88" t="s">
        <v>98</v>
      </c>
    </row>
    <row r="38" spans="1:9" ht="25.5" x14ac:dyDescent="0.25">
      <c r="A38" s="201" t="s">
        <v>603</v>
      </c>
      <c r="B38" s="23" t="s">
        <v>84</v>
      </c>
      <c r="C38" s="507"/>
      <c r="D38" s="24">
        <v>0.6</v>
      </c>
      <c r="E38" s="4" t="s">
        <v>35</v>
      </c>
      <c r="F38" s="4">
        <v>4800</v>
      </c>
      <c r="G38" s="187">
        <f t="shared" si="0"/>
        <v>5760</v>
      </c>
      <c r="H38" s="24">
        <v>5.8</v>
      </c>
      <c r="I38" s="88" t="s">
        <v>98</v>
      </c>
    </row>
    <row r="39" spans="1:9" ht="15.75" x14ac:dyDescent="0.25">
      <c r="A39" s="201" t="s">
        <v>604</v>
      </c>
      <c r="B39" s="23" t="s">
        <v>85</v>
      </c>
      <c r="C39" s="507"/>
      <c r="D39" s="24">
        <v>1.2</v>
      </c>
      <c r="E39" s="4" t="s">
        <v>35</v>
      </c>
      <c r="F39" s="4">
        <v>4800</v>
      </c>
      <c r="G39" s="187">
        <f t="shared" si="0"/>
        <v>11520</v>
      </c>
      <c r="H39" s="24">
        <v>11.5</v>
      </c>
      <c r="I39" s="88" t="s">
        <v>98</v>
      </c>
    </row>
    <row r="40" spans="1:9" ht="15.75" x14ac:dyDescent="0.25">
      <c r="A40" s="201" t="s">
        <v>605</v>
      </c>
      <c r="B40" s="23" t="s">
        <v>86</v>
      </c>
      <c r="C40" s="507"/>
      <c r="D40" s="24">
        <v>0.6</v>
      </c>
      <c r="E40" s="4" t="s">
        <v>35</v>
      </c>
      <c r="F40" s="4">
        <v>4800</v>
      </c>
      <c r="G40" s="187">
        <f t="shared" si="0"/>
        <v>5760</v>
      </c>
      <c r="H40" s="24">
        <v>5.8</v>
      </c>
      <c r="I40" s="88" t="s">
        <v>98</v>
      </c>
    </row>
    <row r="41" spans="1:9" ht="25.5" x14ac:dyDescent="0.25">
      <c r="A41" s="201" t="s">
        <v>606</v>
      </c>
      <c r="B41" s="23" t="s">
        <v>87</v>
      </c>
      <c r="C41" s="507"/>
      <c r="D41" s="24">
        <v>0.6</v>
      </c>
      <c r="E41" s="4" t="s">
        <v>35</v>
      </c>
      <c r="F41" s="4">
        <v>4800</v>
      </c>
      <c r="G41" s="187">
        <f t="shared" si="0"/>
        <v>5760</v>
      </c>
      <c r="H41" s="24">
        <v>5.8</v>
      </c>
      <c r="I41" s="88" t="s">
        <v>98</v>
      </c>
    </row>
    <row r="42" spans="1:9" ht="15.75" x14ac:dyDescent="0.25">
      <c r="A42" s="201" t="s">
        <v>607</v>
      </c>
      <c r="B42" s="23" t="s">
        <v>88</v>
      </c>
      <c r="C42" s="507"/>
      <c r="D42" s="24">
        <v>0.6</v>
      </c>
      <c r="E42" s="4" t="s">
        <v>35</v>
      </c>
      <c r="F42" s="4">
        <v>4800</v>
      </c>
      <c r="G42" s="187">
        <f t="shared" si="0"/>
        <v>5760</v>
      </c>
      <c r="H42" s="24">
        <v>5.8</v>
      </c>
      <c r="I42" s="88" t="s">
        <v>98</v>
      </c>
    </row>
    <row r="43" spans="1:9" ht="15.75" x14ac:dyDescent="0.25">
      <c r="A43" s="201" t="s">
        <v>608</v>
      </c>
      <c r="B43" s="23" t="s">
        <v>89</v>
      </c>
      <c r="C43" s="507"/>
      <c r="D43" s="24">
        <v>0.6</v>
      </c>
      <c r="E43" s="4" t="s">
        <v>35</v>
      </c>
      <c r="F43" s="4">
        <v>4800</v>
      </c>
      <c r="G43" s="187">
        <f t="shared" si="0"/>
        <v>5760</v>
      </c>
      <c r="H43" s="24">
        <v>5.8</v>
      </c>
      <c r="I43" s="88" t="s">
        <v>98</v>
      </c>
    </row>
    <row r="44" spans="1:9" ht="25.5" x14ac:dyDescent="0.25">
      <c r="A44" s="201" t="s">
        <v>609</v>
      </c>
      <c r="B44" s="23" t="s">
        <v>90</v>
      </c>
      <c r="C44" s="507"/>
      <c r="D44" s="24">
        <v>0.6</v>
      </c>
      <c r="E44" s="4" t="s">
        <v>35</v>
      </c>
      <c r="F44" s="4">
        <v>4800</v>
      </c>
      <c r="G44" s="187">
        <f t="shared" si="0"/>
        <v>5760</v>
      </c>
      <c r="H44" s="24">
        <v>5.8</v>
      </c>
      <c r="I44" s="88" t="s">
        <v>98</v>
      </c>
    </row>
    <row r="45" spans="1:9" ht="15.75" x14ac:dyDescent="0.25">
      <c r="A45" s="201" t="s">
        <v>610</v>
      </c>
      <c r="B45" s="23" t="s">
        <v>91</v>
      </c>
      <c r="C45" s="507"/>
      <c r="D45" s="24">
        <v>0.6</v>
      </c>
      <c r="E45" s="4" t="s">
        <v>35</v>
      </c>
      <c r="F45" s="4">
        <v>4800</v>
      </c>
      <c r="G45" s="187">
        <f t="shared" si="0"/>
        <v>5760</v>
      </c>
      <c r="H45" s="24">
        <v>5.8</v>
      </c>
      <c r="I45" s="88" t="s">
        <v>98</v>
      </c>
    </row>
    <row r="46" spans="1:9" ht="25.5" x14ac:dyDescent="0.25">
      <c r="A46" s="201" t="s">
        <v>611</v>
      </c>
      <c r="B46" s="23" t="s">
        <v>92</v>
      </c>
      <c r="C46" s="507"/>
      <c r="D46" s="24">
        <v>1.8</v>
      </c>
      <c r="E46" s="4" t="s">
        <v>35</v>
      </c>
      <c r="F46" s="4">
        <v>4800</v>
      </c>
      <c r="G46" s="187">
        <f t="shared" si="0"/>
        <v>17280</v>
      </c>
      <c r="H46" s="24">
        <v>17.3</v>
      </c>
      <c r="I46" s="88" t="s">
        <v>98</v>
      </c>
    </row>
    <row r="47" spans="1:9" ht="15.75" x14ac:dyDescent="0.25">
      <c r="A47" s="201" t="s">
        <v>612</v>
      </c>
      <c r="B47" s="23" t="s">
        <v>93</v>
      </c>
      <c r="C47" s="507"/>
      <c r="D47" s="24">
        <v>0.6</v>
      </c>
      <c r="E47" s="4" t="s">
        <v>35</v>
      </c>
      <c r="F47" s="4">
        <v>4800</v>
      </c>
      <c r="G47" s="187">
        <f t="shared" si="0"/>
        <v>5760</v>
      </c>
      <c r="H47" s="24">
        <v>5.8</v>
      </c>
      <c r="I47" s="88" t="s">
        <v>98</v>
      </c>
    </row>
    <row r="48" spans="1:9" ht="15.75" x14ac:dyDescent="0.25">
      <c r="A48" s="201" t="s">
        <v>613</v>
      </c>
      <c r="B48" s="23" t="s">
        <v>94</v>
      </c>
      <c r="C48" s="507"/>
      <c r="D48" s="24">
        <v>0.6</v>
      </c>
      <c r="E48" s="4" t="s">
        <v>35</v>
      </c>
      <c r="F48" s="4">
        <v>4800</v>
      </c>
      <c r="G48" s="187">
        <f t="shared" si="0"/>
        <v>5760</v>
      </c>
      <c r="H48" s="24">
        <v>5.8</v>
      </c>
      <c r="I48" s="88" t="s">
        <v>98</v>
      </c>
    </row>
    <row r="49" spans="1:11" ht="15.75" x14ac:dyDescent="0.25">
      <c r="A49" s="201" t="s">
        <v>621</v>
      </c>
      <c r="B49" s="23" t="s">
        <v>95</v>
      </c>
      <c r="C49" s="507"/>
      <c r="D49" s="24">
        <v>0.6</v>
      </c>
      <c r="E49" s="4" t="s">
        <v>35</v>
      </c>
      <c r="F49" s="4">
        <v>4800</v>
      </c>
      <c r="G49" s="187">
        <f t="shared" si="0"/>
        <v>5760</v>
      </c>
      <c r="H49" s="24">
        <v>5.8</v>
      </c>
      <c r="I49" s="88" t="s">
        <v>98</v>
      </c>
    </row>
    <row r="50" spans="1:11" ht="38.25" x14ac:dyDescent="0.25">
      <c r="A50" s="201" t="s">
        <v>622</v>
      </c>
      <c r="B50" s="23" t="s">
        <v>96</v>
      </c>
      <c r="C50" s="507"/>
      <c r="D50" s="24">
        <v>0.6</v>
      </c>
      <c r="E50" s="4" t="s">
        <v>35</v>
      </c>
      <c r="F50" s="4">
        <v>4800</v>
      </c>
      <c r="G50" s="187">
        <f t="shared" si="0"/>
        <v>5760</v>
      </c>
      <c r="H50" s="24">
        <v>5.8</v>
      </c>
      <c r="I50" s="88" t="s">
        <v>98</v>
      </c>
    </row>
    <row r="51" spans="1:11" ht="15.75" x14ac:dyDescent="0.25">
      <c r="A51" s="92" t="s">
        <v>623</v>
      </c>
      <c r="B51" s="23" t="s">
        <v>97</v>
      </c>
      <c r="C51" s="507"/>
      <c r="D51" s="24">
        <v>0.6</v>
      </c>
      <c r="E51" s="4" t="s">
        <v>35</v>
      </c>
      <c r="F51" s="4">
        <v>4800</v>
      </c>
      <c r="G51" s="187">
        <f t="shared" si="0"/>
        <v>5760</v>
      </c>
      <c r="H51" s="24">
        <v>5.8</v>
      </c>
      <c r="I51" s="88" t="s">
        <v>98</v>
      </c>
    </row>
    <row r="52" spans="1:11" x14ac:dyDescent="0.25">
      <c r="A52" s="638" t="s">
        <v>323</v>
      </c>
      <c r="B52" s="639"/>
      <c r="C52" s="639"/>
      <c r="D52" s="166">
        <f>SUM(D25:D51)</f>
        <v>19.8</v>
      </c>
      <c r="E52" s="166"/>
      <c r="F52" s="167"/>
      <c r="G52" s="187">
        <f>SUM(G25:G51)</f>
        <v>190080</v>
      </c>
      <c r="H52" s="208">
        <f>SUM(H25:H51)</f>
        <v>190.10000000000011</v>
      </c>
      <c r="I52" s="87"/>
      <c r="J52" s="168">
        <v>39.6</v>
      </c>
      <c r="K52" s="47">
        <v>190080</v>
      </c>
    </row>
    <row r="53" spans="1:11" x14ac:dyDescent="0.25">
      <c r="A53" s="768" t="s">
        <v>34</v>
      </c>
      <c r="B53" s="768"/>
      <c r="C53" s="768"/>
      <c r="D53" s="768"/>
      <c r="E53" s="768"/>
      <c r="F53" s="768"/>
      <c r="G53" s="187">
        <f>G52+G23</f>
        <v>2203638</v>
      </c>
      <c r="H53" s="126">
        <f>H52+H23</f>
        <v>2203.6999999999998</v>
      </c>
      <c r="I53" s="87"/>
    </row>
    <row r="54" spans="1:11" x14ac:dyDescent="0.25">
      <c r="A54" s="529" t="s">
        <v>624</v>
      </c>
      <c r="B54" s="543"/>
      <c r="C54" s="543"/>
      <c r="D54" s="543"/>
      <c r="E54" s="543"/>
      <c r="F54" s="543"/>
      <c r="G54" s="543"/>
      <c r="H54" s="543"/>
      <c r="I54" s="530"/>
      <c r="J54" s="168">
        <f>K52/J52*0.6</f>
        <v>2880</v>
      </c>
      <c r="K54" s="47">
        <f>K52/J52</f>
        <v>4800</v>
      </c>
    </row>
    <row r="55" spans="1:11" ht="28.9" customHeight="1" x14ac:dyDescent="0.25">
      <c r="A55" s="529" t="s">
        <v>71</v>
      </c>
      <c r="B55" s="543"/>
      <c r="C55" s="543"/>
      <c r="D55" s="543"/>
      <c r="E55" s="543"/>
      <c r="F55" s="543"/>
      <c r="G55" s="543"/>
      <c r="H55" s="543"/>
      <c r="I55" s="530"/>
    </row>
  </sheetData>
  <mergeCells count="37">
    <mergeCell ref="A55:I55"/>
    <mergeCell ref="A53:F53"/>
    <mergeCell ref="A23:F23"/>
    <mergeCell ref="A24:I24"/>
    <mergeCell ref="A54:I54"/>
    <mergeCell ref="C25:C41"/>
    <mergeCell ref="C42:C51"/>
    <mergeCell ref="A52:C52"/>
    <mergeCell ref="H10:H14"/>
    <mergeCell ref="G10:G14"/>
    <mergeCell ref="B10:B14"/>
    <mergeCell ref="G15:G16"/>
    <mergeCell ref="A2:I2"/>
    <mergeCell ref="A3:I3"/>
    <mergeCell ref="A4:I4"/>
    <mergeCell ref="A5:A7"/>
    <mergeCell ref="B5:B7"/>
    <mergeCell ref="C5:C7"/>
    <mergeCell ref="D5:D7"/>
    <mergeCell ref="E5:E7"/>
    <mergeCell ref="F5:H5"/>
    <mergeCell ref="I5:I7"/>
    <mergeCell ref="A9:I9"/>
    <mergeCell ref="A10:A14"/>
    <mergeCell ref="G17:G19"/>
    <mergeCell ref="I15:I16"/>
    <mergeCell ref="H15:H16"/>
    <mergeCell ref="A15:A16"/>
    <mergeCell ref="B15:B16"/>
    <mergeCell ref="A17:A19"/>
    <mergeCell ref="B17:B19"/>
    <mergeCell ref="H17:H19"/>
    <mergeCell ref="A20:A22"/>
    <mergeCell ref="B20:B22"/>
    <mergeCell ref="G20:G22"/>
    <mergeCell ref="H20:H22"/>
    <mergeCell ref="I20:I22"/>
  </mergeCells>
  <phoneticPr fontId="3" type="noConversion"/>
  <pageMargins left="0.70866141732283472" right="0.31496062992125984" top="0.74803149606299213" bottom="0.74803149606299213" header="0.31496062992125984" footer="0.31496062992125984"/>
  <pageSetup paperSize="9" scale="99" fitToHeight="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397"/>
  <sheetViews>
    <sheetView view="pageBreakPreview" zoomScaleNormal="100" zoomScaleSheetLayoutView="100" workbookViewId="0">
      <pane xSplit="10" ySplit="9" topLeftCell="K381" activePane="bottomRight" state="frozen"/>
      <selection pane="topRight" activeCell="K1" sqref="K1"/>
      <selection pane="bottomLeft" activeCell="A10" sqref="A10"/>
      <selection pane="bottomRight" activeCell="A373" sqref="A373:K388"/>
    </sheetView>
  </sheetViews>
  <sheetFormatPr defaultRowHeight="15" x14ac:dyDescent="0.25"/>
  <cols>
    <col min="1" max="1" width="6.28515625" style="31" customWidth="1"/>
    <col min="2" max="2" width="8" style="31" customWidth="1"/>
    <col min="3" max="3" width="25.28515625" style="31" customWidth="1"/>
    <col min="4" max="4" width="21.7109375" style="31" customWidth="1"/>
    <col min="5" max="5" width="4.7109375" style="31" customWidth="1"/>
    <col min="6" max="6" width="6.28515625" style="31" customWidth="1"/>
    <col min="7" max="7" width="4" style="31" customWidth="1"/>
    <col min="8" max="8" width="6.85546875" style="31" customWidth="1"/>
    <col min="9" max="9" width="7.42578125" style="31" customWidth="1"/>
    <col min="10" max="10" width="20.42578125" style="32" customWidth="1"/>
    <col min="11" max="11" width="36.140625" style="31" customWidth="1"/>
    <col min="13" max="13" width="33.7109375" customWidth="1"/>
    <col min="17" max="17" width="39.7109375" customWidth="1"/>
  </cols>
  <sheetData>
    <row r="1" spans="1:11" ht="15.75" x14ac:dyDescent="0.25">
      <c r="A1" s="635" t="s">
        <v>102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</row>
    <row r="2" spans="1:11" ht="15.75" x14ac:dyDescent="0.25">
      <c r="A2" s="636" t="s">
        <v>36</v>
      </c>
      <c r="B2" s="636"/>
      <c r="C2" s="636"/>
      <c r="D2" s="636"/>
      <c r="E2" s="636"/>
      <c r="F2" s="636"/>
      <c r="G2" s="636"/>
      <c r="H2" s="636"/>
      <c r="I2" s="636"/>
      <c r="J2" s="636"/>
      <c r="K2" s="636"/>
    </row>
    <row r="3" spans="1:11" ht="24.6" customHeight="1" x14ac:dyDescent="0.25">
      <c r="A3" s="637" t="s">
        <v>103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</row>
    <row r="4" spans="1:11" x14ac:dyDescent="0.25">
      <c r="A4" s="503" t="s">
        <v>0</v>
      </c>
      <c r="B4" s="507" t="s">
        <v>1</v>
      </c>
      <c r="C4" s="507"/>
      <c r="D4" s="507" t="s">
        <v>2</v>
      </c>
      <c r="E4" s="507" t="s">
        <v>3</v>
      </c>
      <c r="F4" s="507"/>
      <c r="G4" s="507" t="s">
        <v>4</v>
      </c>
      <c r="H4" s="507"/>
      <c r="I4" s="631" t="s">
        <v>12</v>
      </c>
      <c r="J4" s="631"/>
      <c r="K4" s="507" t="s">
        <v>5</v>
      </c>
    </row>
    <row r="5" spans="1:11" x14ac:dyDescent="0.25">
      <c r="A5" s="503"/>
      <c r="B5" s="507"/>
      <c r="C5" s="507"/>
      <c r="D5" s="507"/>
      <c r="E5" s="507"/>
      <c r="F5" s="507"/>
      <c r="G5" s="507"/>
      <c r="H5" s="507"/>
      <c r="I5" s="3" t="s">
        <v>58</v>
      </c>
      <c r="J5" s="4" t="s">
        <v>10</v>
      </c>
      <c r="K5" s="507"/>
    </row>
    <row r="6" spans="1:11" x14ac:dyDescent="0.25">
      <c r="A6" s="503"/>
      <c r="B6" s="507"/>
      <c r="C6" s="507"/>
      <c r="D6" s="507"/>
      <c r="E6" s="507"/>
      <c r="F6" s="507"/>
      <c r="G6" s="507"/>
      <c r="H6" s="507"/>
      <c r="I6" s="1" t="s">
        <v>11</v>
      </c>
      <c r="J6" s="24" t="s">
        <v>8</v>
      </c>
      <c r="K6" s="507"/>
    </row>
    <row r="7" spans="1:11" x14ac:dyDescent="0.25">
      <c r="A7" s="26">
        <v>1</v>
      </c>
      <c r="B7" s="507">
        <v>2</v>
      </c>
      <c r="C7" s="507"/>
      <c r="D7" s="24">
        <v>3</v>
      </c>
      <c r="E7" s="529">
        <v>4</v>
      </c>
      <c r="F7" s="530"/>
      <c r="G7" s="507">
        <v>5</v>
      </c>
      <c r="H7" s="507"/>
      <c r="I7" s="5">
        <v>6</v>
      </c>
      <c r="J7" s="24">
        <v>7</v>
      </c>
      <c r="K7" s="24">
        <v>8</v>
      </c>
    </row>
    <row r="8" spans="1:11" x14ac:dyDescent="0.25">
      <c r="A8" s="503" t="s">
        <v>308</v>
      </c>
      <c r="B8" s="503"/>
      <c r="C8" s="503"/>
      <c r="D8" s="503"/>
      <c r="E8" s="503"/>
      <c r="F8" s="503"/>
      <c r="G8" s="503"/>
      <c r="H8" s="503"/>
      <c r="I8" s="503"/>
      <c r="J8" s="503"/>
      <c r="K8" s="503"/>
    </row>
    <row r="9" spans="1:11" x14ac:dyDescent="0.25">
      <c r="A9" s="503" t="s">
        <v>307</v>
      </c>
      <c r="B9" s="503"/>
      <c r="C9" s="503"/>
      <c r="D9" s="503"/>
      <c r="E9" s="503"/>
      <c r="F9" s="503"/>
      <c r="G9" s="503"/>
      <c r="H9" s="503"/>
      <c r="I9" s="503"/>
      <c r="J9" s="503"/>
      <c r="K9" s="503"/>
    </row>
    <row r="10" spans="1:11" ht="113.45" customHeight="1" x14ac:dyDescent="0.25">
      <c r="A10" s="26" t="s">
        <v>305</v>
      </c>
      <c r="B10" s="507" t="s">
        <v>204</v>
      </c>
      <c r="C10" s="507"/>
      <c r="D10" s="23" t="s">
        <v>205</v>
      </c>
      <c r="E10" s="529"/>
      <c r="F10" s="530"/>
      <c r="G10" s="507"/>
      <c r="H10" s="507"/>
      <c r="I10" s="34" t="s">
        <v>310</v>
      </c>
      <c r="J10" s="34" t="s">
        <v>311</v>
      </c>
      <c r="K10" s="24"/>
    </row>
    <row r="11" spans="1:11" x14ac:dyDescent="0.25">
      <c r="A11" s="26" t="s">
        <v>317</v>
      </c>
      <c r="B11" s="507"/>
      <c r="C11" s="507"/>
      <c r="D11" s="23" t="s">
        <v>206</v>
      </c>
      <c r="E11" s="529" t="s">
        <v>207</v>
      </c>
      <c r="F11" s="530"/>
      <c r="G11" s="507" t="s">
        <v>28</v>
      </c>
      <c r="H11" s="507"/>
      <c r="I11" s="34">
        <v>116.29</v>
      </c>
      <c r="J11" s="1">
        <v>695367.68000000005</v>
      </c>
      <c r="K11" s="24"/>
    </row>
    <row r="12" spans="1:11" x14ac:dyDescent="0.25">
      <c r="A12" s="26" t="s">
        <v>316</v>
      </c>
      <c r="B12" s="507"/>
      <c r="C12" s="507"/>
      <c r="D12" s="23" t="s">
        <v>208</v>
      </c>
      <c r="E12" s="529">
        <v>134</v>
      </c>
      <c r="F12" s="530"/>
      <c r="G12" s="507" t="s">
        <v>28</v>
      </c>
      <c r="H12" s="507"/>
      <c r="I12" s="34">
        <v>17.690000000000001</v>
      </c>
      <c r="J12" s="24">
        <v>2844.55</v>
      </c>
      <c r="K12" s="24"/>
    </row>
    <row r="13" spans="1:11" ht="106.15" customHeight="1" x14ac:dyDescent="0.25">
      <c r="A13" s="26" t="s">
        <v>306</v>
      </c>
      <c r="B13" s="507"/>
      <c r="C13" s="507"/>
      <c r="D13" s="23" t="s">
        <v>209</v>
      </c>
      <c r="E13" s="529">
        <v>2385</v>
      </c>
      <c r="F13" s="530"/>
      <c r="G13" s="507" t="s">
        <v>28</v>
      </c>
      <c r="H13" s="507"/>
      <c r="I13" s="34">
        <v>62.12</v>
      </c>
      <c r="J13" s="24">
        <v>177787.44</v>
      </c>
      <c r="K13" s="24"/>
    </row>
    <row r="14" spans="1:11" ht="25.5" x14ac:dyDescent="0.25">
      <c r="A14" s="26" t="s">
        <v>318</v>
      </c>
      <c r="B14" s="507"/>
      <c r="C14" s="507"/>
      <c r="D14" s="23" t="s">
        <v>210</v>
      </c>
      <c r="E14" s="529">
        <v>26705</v>
      </c>
      <c r="F14" s="530"/>
      <c r="G14" s="507" t="s">
        <v>28</v>
      </c>
      <c r="H14" s="507"/>
      <c r="I14" s="34">
        <v>0.7</v>
      </c>
      <c r="J14" s="24">
        <v>22432.2</v>
      </c>
      <c r="K14" s="24"/>
    </row>
    <row r="15" spans="1:11" x14ac:dyDescent="0.25">
      <c r="A15" s="789" t="s">
        <v>309</v>
      </c>
      <c r="B15" s="789"/>
      <c r="C15" s="789"/>
      <c r="D15" s="789"/>
      <c r="E15" s="789"/>
      <c r="F15" s="789"/>
      <c r="G15" s="789"/>
      <c r="H15" s="789"/>
      <c r="I15" s="789"/>
      <c r="J15" s="2">
        <f>SUM(J11:J14)</f>
        <v>898431.87000000011</v>
      </c>
      <c r="K15" s="25"/>
    </row>
    <row r="16" spans="1:11" x14ac:dyDescent="0.25">
      <c r="A16" s="503" t="s">
        <v>312</v>
      </c>
      <c r="B16" s="503"/>
      <c r="C16" s="503"/>
      <c r="D16" s="503"/>
      <c r="E16" s="503"/>
      <c r="F16" s="503"/>
      <c r="G16" s="503"/>
      <c r="H16" s="503"/>
      <c r="I16" s="503"/>
      <c r="J16" s="503"/>
      <c r="K16" s="503"/>
    </row>
    <row r="17" spans="1:13" ht="128.44999999999999" customHeight="1" x14ac:dyDescent="0.25">
      <c r="A17" s="26" t="s">
        <v>314</v>
      </c>
      <c r="B17" s="507" t="s">
        <v>204</v>
      </c>
      <c r="C17" s="507"/>
      <c r="D17" s="23" t="s">
        <v>205</v>
      </c>
      <c r="E17" s="529"/>
      <c r="F17" s="530"/>
      <c r="G17" s="507"/>
      <c r="H17" s="507"/>
      <c r="I17" s="34" t="s">
        <v>310</v>
      </c>
      <c r="J17" s="34" t="s">
        <v>311</v>
      </c>
      <c r="K17" s="24"/>
    </row>
    <row r="18" spans="1:13" x14ac:dyDescent="0.25">
      <c r="A18" s="26" t="s">
        <v>319</v>
      </c>
      <c r="B18" s="507"/>
      <c r="C18" s="507"/>
      <c r="D18" s="23" t="s">
        <v>206</v>
      </c>
      <c r="E18" s="529" t="s">
        <v>207</v>
      </c>
      <c r="F18" s="530"/>
      <c r="G18" s="507" t="s">
        <v>28</v>
      </c>
      <c r="H18" s="507"/>
      <c r="I18" s="33">
        <v>30.59</v>
      </c>
      <c r="J18" s="1">
        <v>182915.96</v>
      </c>
      <c r="K18" s="24"/>
    </row>
    <row r="19" spans="1:13" x14ac:dyDescent="0.25">
      <c r="A19" s="26" t="s">
        <v>320</v>
      </c>
      <c r="B19" s="507"/>
      <c r="C19" s="507"/>
      <c r="D19" s="23" t="s">
        <v>208</v>
      </c>
      <c r="E19" s="529">
        <v>134</v>
      </c>
      <c r="F19" s="530"/>
      <c r="G19" s="507" t="s">
        <v>28</v>
      </c>
      <c r="H19" s="507"/>
      <c r="I19" s="33">
        <v>11.73</v>
      </c>
      <c r="J19" s="1">
        <v>1886.18</v>
      </c>
      <c r="K19" s="24"/>
    </row>
    <row r="20" spans="1:13" ht="51" x14ac:dyDescent="0.25">
      <c r="A20" s="26" t="s">
        <v>315</v>
      </c>
      <c r="B20" s="507"/>
      <c r="C20" s="507"/>
      <c r="D20" s="23" t="s">
        <v>209</v>
      </c>
      <c r="E20" s="529">
        <v>2385</v>
      </c>
      <c r="F20" s="530"/>
      <c r="G20" s="507" t="s">
        <v>28</v>
      </c>
      <c r="H20" s="507"/>
      <c r="I20" s="33">
        <v>18.7</v>
      </c>
      <c r="J20" s="1">
        <v>53519.4</v>
      </c>
      <c r="K20" s="24"/>
    </row>
    <row r="21" spans="1:13" ht="25.5" x14ac:dyDescent="0.25">
      <c r="A21" s="26" t="s">
        <v>321</v>
      </c>
      <c r="B21" s="507"/>
      <c r="C21" s="507"/>
      <c r="D21" s="23" t="s">
        <v>210</v>
      </c>
      <c r="E21" s="529">
        <v>26705</v>
      </c>
      <c r="F21" s="530"/>
      <c r="G21" s="507" t="s">
        <v>28</v>
      </c>
      <c r="H21" s="507"/>
      <c r="I21" s="33">
        <v>11.92</v>
      </c>
      <c r="J21" s="1">
        <v>381988.32</v>
      </c>
      <c r="K21" s="24"/>
    </row>
    <row r="22" spans="1:13" x14ac:dyDescent="0.25">
      <c r="A22" s="789" t="s">
        <v>309</v>
      </c>
      <c r="B22" s="789"/>
      <c r="C22" s="789"/>
      <c r="D22" s="789"/>
      <c r="E22" s="789"/>
      <c r="F22" s="789"/>
      <c r="G22" s="789"/>
      <c r="H22" s="789"/>
      <c r="I22" s="789"/>
      <c r="J22" s="2">
        <f>SUM(J18:J21)</f>
        <v>620309.86</v>
      </c>
      <c r="K22" s="25"/>
    </row>
    <row r="23" spans="1:13" x14ac:dyDescent="0.25">
      <c r="A23" s="789" t="s">
        <v>313</v>
      </c>
      <c r="B23" s="789"/>
      <c r="C23" s="789"/>
      <c r="D23" s="789"/>
      <c r="E23" s="789"/>
      <c r="F23" s="789"/>
      <c r="G23" s="789"/>
      <c r="H23" s="789"/>
      <c r="I23" s="789"/>
      <c r="J23" s="2">
        <f>J22+J15</f>
        <v>1518741.73</v>
      </c>
      <c r="K23" s="25"/>
    </row>
    <row r="24" spans="1:13" x14ac:dyDescent="0.25">
      <c r="A24" s="503" t="s">
        <v>324</v>
      </c>
      <c r="B24" s="503"/>
      <c r="C24" s="503"/>
      <c r="D24" s="503"/>
      <c r="E24" s="503"/>
      <c r="F24" s="503"/>
      <c r="G24" s="503"/>
      <c r="H24" s="503"/>
      <c r="I24" s="503"/>
      <c r="J24" s="503"/>
      <c r="K24" s="503"/>
    </row>
    <row r="25" spans="1:13" ht="25.5" x14ac:dyDescent="0.25">
      <c r="A25" s="498"/>
      <c r="B25" s="765" t="s">
        <v>223</v>
      </c>
      <c r="C25" s="790"/>
      <c r="D25" s="13" t="s">
        <v>224</v>
      </c>
      <c r="E25" s="529"/>
      <c r="F25" s="530"/>
      <c r="G25" s="529"/>
      <c r="H25" s="530"/>
      <c r="I25" s="5"/>
      <c r="J25" s="24"/>
      <c r="K25" s="24"/>
      <c r="M25">
        <v>16000</v>
      </c>
    </row>
    <row r="26" spans="1:13" x14ac:dyDescent="0.25">
      <c r="A26" s="499"/>
      <c r="B26" s="766"/>
      <c r="C26" s="791"/>
      <c r="D26" s="13" t="s">
        <v>225</v>
      </c>
      <c r="E26" s="529"/>
      <c r="F26" s="530"/>
      <c r="G26" s="529"/>
      <c r="H26" s="530"/>
      <c r="I26" s="5"/>
      <c r="J26" s="24"/>
      <c r="K26" s="24"/>
      <c r="M26">
        <f>M25*0.13</f>
        <v>2080</v>
      </c>
    </row>
    <row r="27" spans="1:13" ht="25.5" x14ac:dyDescent="0.25">
      <c r="A27" s="499"/>
      <c r="B27" s="766"/>
      <c r="C27" s="791"/>
      <c r="D27" s="13" t="s">
        <v>226</v>
      </c>
      <c r="E27" s="529">
        <v>1</v>
      </c>
      <c r="F27" s="530"/>
      <c r="G27" s="529" t="s">
        <v>322</v>
      </c>
      <c r="H27" s="530"/>
      <c r="I27" s="1">
        <v>7700</v>
      </c>
      <c r="J27" s="1">
        <f>E27*I27</f>
        <v>7700</v>
      </c>
      <c r="K27" s="24"/>
      <c r="M27">
        <f>M25-M26</f>
        <v>13920</v>
      </c>
    </row>
    <row r="28" spans="1:13" x14ac:dyDescent="0.25">
      <c r="A28" s="499"/>
      <c r="B28" s="766"/>
      <c r="C28" s="791"/>
      <c r="D28" s="13" t="s">
        <v>227</v>
      </c>
      <c r="E28" s="529"/>
      <c r="F28" s="530"/>
      <c r="G28" s="529"/>
      <c r="H28" s="530"/>
      <c r="I28" s="24"/>
      <c r="J28" s="1"/>
      <c r="K28" s="24"/>
    </row>
    <row r="29" spans="1:13" ht="25.5" x14ac:dyDescent="0.25">
      <c r="A29" s="499"/>
      <c r="B29" s="766"/>
      <c r="C29" s="791"/>
      <c r="D29" s="13" t="s">
        <v>226</v>
      </c>
      <c r="E29" s="529">
        <v>1</v>
      </c>
      <c r="F29" s="530"/>
      <c r="G29" s="529" t="s">
        <v>322</v>
      </c>
      <c r="H29" s="530"/>
      <c r="I29" s="1">
        <v>7700</v>
      </c>
      <c r="J29" s="1">
        <f>E29*I29</f>
        <v>7700</v>
      </c>
      <c r="K29" s="24"/>
    </row>
    <row r="30" spans="1:13" ht="25.5" x14ac:dyDescent="0.25">
      <c r="A30" s="499"/>
      <c r="B30" s="766"/>
      <c r="C30" s="791"/>
      <c r="D30" s="13" t="s">
        <v>228</v>
      </c>
      <c r="E30" s="529"/>
      <c r="F30" s="530"/>
      <c r="G30" s="529"/>
      <c r="H30" s="530"/>
      <c r="I30" s="24"/>
      <c r="J30" s="1"/>
      <c r="K30" s="24"/>
    </row>
    <row r="31" spans="1:13" ht="26.45" customHeight="1" x14ac:dyDescent="0.25">
      <c r="A31" s="499"/>
      <c r="B31" s="766"/>
      <c r="C31" s="791"/>
      <c r="D31" s="13" t="s">
        <v>229</v>
      </c>
      <c r="E31" s="529">
        <v>50</v>
      </c>
      <c r="F31" s="530"/>
      <c r="G31" s="529" t="s">
        <v>230</v>
      </c>
      <c r="H31" s="530"/>
      <c r="I31" s="24">
        <v>110</v>
      </c>
      <c r="J31" s="1">
        <f>E31*I31</f>
        <v>5500</v>
      </c>
      <c r="K31" s="24"/>
    </row>
    <row r="32" spans="1:13" x14ac:dyDescent="0.25">
      <c r="A32" s="499"/>
      <c r="B32" s="766"/>
      <c r="C32" s="791"/>
      <c r="D32" s="13" t="s">
        <v>231</v>
      </c>
      <c r="E32" s="529">
        <v>20</v>
      </c>
      <c r="F32" s="530"/>
      <c r="G32" s="529" t="s">
        <v>16</v>
      </c>
      <c r="H32" s="530"/>
      <c r="I32" s="24">
        <v>200</v>
      </c>
      <c r="J32" s="1">
        <f>E32*I32</f>
        <v>4000</v>
      </c>
      <c r="K32" s="24"/>
    </row>
    <row r="33" spans="1:11" x14ac:dyDescent="0.25">
      <c r="A33" s="499"/>
      <c r="B33" s="766"/>
      <c r="C33" s="791"/>
      <c r="D33" s="13" t="s">
        <v>232</v>
      </c>
      <c r="E33" s="529">
        <v>20</v>
      </c>
      <c r="F33" s="530"/>
      <c r="G33" s="529" t="s">
        <v>16</v>
      </c>
      <c r="H33" s="530"/>
      <c r="I33" s="24">
        <v>200</v>
      </c>
      <c r="J33" s="1">
        <f>E33*I33</f>
        <v>4000</v>
      </c>
      <c r="K33" s="24"/>
    </row>
    <row r="34" spans="1:11" x14ac:dyDescent="0.25">
      <c r="A34" s="500"/>
      <c r="B34" s="767"/>
      <c r="C34" s="792"/>
      <c r="D34" s="13" t="s">
        <v>233</v>
      </c>
      <c r="E34" s="529">
        <v>20</v>
      </c>
      <c r="F34" s="530"/>
      <c r="G34" s="529" t="s">
        <v>16</v>
      </c>
      <c r="H34" s="530"/>
      <c r="I34" s="24">
        <v>90</v>
      </c>
      <c r="J34" s="1">
        <f>E34*I34</f>
        <v>1800</v>
      </c>
      <c r="K34" s="24"/>
    </row>
    <row r="35" spans="1:11" ht="14.45" customHeight="1" x14ac:dyDescent="0.25">
      <c r="A35" s="789" t="s">
        <v>323</v>
      </c>
      <c r="B35" s="789"/>
      <c r="C35" s="789"/>
      <c r="D35" s="789"/>
      <c r="E35" s="789"/>
      <c r="F35" s="789"/>
      <c r="G35" s="789"/>
      <c r="H35" s="789"/>
      <c r="I35" s="789"/>
      <c r="J35" s="2">
        <f>SUM(J27:J34)</f>
        <v>30700</v>
      </c>
      <c r="K35" s="25"/>
    </row>
    <row r="36" spans="1:11" x14ac:dyDescent="0.25">
      <c r="A36" s="503" t="s">
        <v>325</v>
      </c>
      <c r="B36" s="503"/>
      <c r="C36" s="503"/>
      <c r="D36" s="503"/>
      <c r="E36" s="503"/>
      <c r="F36" s="503"/>
      <c r="G36" s="503"/>
      <c r="H36" s="503"/>
      <c r="I36" s="503"/>
      <c r="J36" s="503"/>
      <c r="K36" s="503"/>
    </row>
    <row r="37" spans="1:11" x14ac:dyDescent="0.25">
      <c r="A37" s="26"/>
      <c r="B37" s="507"/>
      <c r="C37" s="507"/>
      <c r="D37" s="24"/>
      <c r="E37" s="529"/>
      <c r="F37" s="530"/>
      <c r="G37" s="507"/>
      <c r="H37" s="507"/>
      <c r="I37" s="5"/>
      <c r="J37" s="24"/>
      <c r="K37" s="24"/>
    </row>
    <row r="38" spans="1:11" x14ac:dyDescent="0.25">
      <c r="A38" s="694">
        <v>1</v>
      </c>
      <c r="B38" s="785" t="s">
        <v>106</v>
      </c>
      <c r="C38" s="786"/>
      <c r="D38" s="18"/>
      <c r="E38" s="18"/>
      <c r="F38" s="18"/>
      <c r="G38" s="19"/>
      <c r="H38" s="13"/>
      <c r="I38" s="531"/>
      <c r="J38" s="24"/>
      <c r="K38" s="24"/>
    </row>
    <row r="39" spans="1:11" ht="15.6" customHeight="1" x14ac:dyDescent="0.25">
      <c r="A39" s="695"/>
      <c r="B39" s="779" t="s">
        <v>105</v>
      </c>
      <c r="C39" s="780"/>
      <c r="D39" s="23" t="s">
        <v>107</v>
      </c>
      <c r="E39" s="24">
        <v>29869.8</v>
      </c>
      <c r="F39" s="24" t="s">
        <v>28</v>
      </c>
      <c r="G39" s="14"/>
      <c r="H39" s="531">
        <v>2752694.4</v>
      </c>
      <c r="I39" s="544"/>
      <c r="J39" s="24"/>
      <c r="K39" s="24"/>
    </row>
    <row r="40" spans="1:11" ht="25.5" x14ac:dyDescent="0.25">
      <c r="A40" s="695"/>
      <c r="B40" s="781"/>
      <c r="C40" s="782"/>
      <c r="D40" s="23" t="s">
        <v>108</v>
      </c>
      <c r="E40" s="24"/>
      <c r="F40" s="24"/>
      <c r="G40" s="14"/>
      <c r="H40" s="544"/>
      <c r="I40" s="544"/>
      <c r="J40" s="24"/>
      <c r="K40" s="24"/>
    </row>
    <row r="41" spans="1:11" x14ac:dyDescent="0.25">
      <c r="A41" s="695"/>
      <c r="B41" s="781"/>
      <c r="C41" s="782"/>
      <c r="D41" s="23" t="s">
        <v>109</v>
      </c>
      <c r="E41" s="24"/>
      <c r="F41" s="24"/>
      <c r="G41" s="14"/>
      <c r="H41" s="544"/>
      <c r="I41" s="544"/>
      <c r="J41" s="24"/>
      <c r="K41" s="24"/>
    </row>
    <row r="42" spans="1:11" ht="25.5" x14ac:dyDescent="0.25">
      <c r="A42" s="695"/>
      <c r="B42" s="781"/>
      <c r="C42" s="782"/>
      <c r="D42" s="23" t="s">
        <v>110</v>
      </c>
      <c r="E42" s="24"/>
      <c r="F42" s="24"/>
      <c r="G42" s="14"/>
      <c r="H42" s="544"/>
      <c r="I42" s="544"/>
      <c r="J42" s="24"/>
      <c r="K42" s="24"/>
    </row>
    <row r="43" spans="1:11" ht="25.5" x14ac:dyDescent="0.25">
      <c r="A43" s="695"/>
      <c r="B43" s="781"/>
      <c r="C43" s="782"/>
      <c r="D43" s="23" t="s">
        <v>111</v>
      </c>
      <c r="E43" s="24"/>
      <c r="F43" s="24"/>
      <c r="G43" s="14"/>
      <c r="H43" s="544"/>
      <c r="I43" s="544"/>
      <c r="J43" s="24"/>
      <c r="K43" s="24"/>
    </row>
    <row r="44" spans="1:11" ht="25.5" x14ac:dyDescent="0.25">
      <c r="A44" s="695"/>
      <c r="B44" s="781"/>
      <c r="C44" s="782"/>
      <c r="D44" s="23" t="s">
        <v>112</v>
      </c>
      <c r="E44" s="24">
        <v>588</v>
      </c>
      <c r="F44" s="24" t="s">
        <v>16</v>
      </c>
      <c r="G44" s="14"/>
      <c r="H44" s="544"/>
      <c r="I44" s="544"/>
      <c r="J44" s="24"/>
      <c r="K44" s="24"/>
    </row>
    <row r="45" spans="1:11" x14ac:dyDescent="0.25">
      <c r="A45" s="695"/>
      <c r="B45" s="781"/>
      <c r="C45" s="782"/>
      <c r="D45" s="15" t="s">
        <v>113</v>
      </c>
      <c r="E45" s="24">
        <v>137</v>
      </c>
      <c r="F45" s="24" t="s">
        <v>16</v>
      </c>
      <c r="G45" s="14"/>
      <c r="H45" s="544"/>
      <c r="I45" s="544"/>
      <c r="J45" s="24"/>
      <c r="K45" s="24"/>
    </row>
    <row r="46" spans="1:11" x14ac:dyDescent="0.25">
      <c r="A46" s="695"/>
      <c r="B46" s="781"/>
      <c r="C46" s="782"/>
      <c r="D46" s="15" t="s">
        <v>114</v>
      </c>
      <c r="E46" s="24">
        <v>451</v>
      </c>
      <c r="F46" s="24" t="s">
        <v>16</v>
      </c>
      <c r="G46" s="14"/>
      <c r="H46" s="544"/>
      <c r="I46" s="544"/>
      <c r="J46" s="24"/>
      <c r="K46" s="24"/>
    </row>
    <row r="47" spans="1:11" ht="25.5" x14ac:dyDescent="0.25">
      <c r="A47" s="695"/>
      <c r="B47" s="781"/>
      <c r="C47" s="782"/>
      <c r="D47" s="23" t="s">
        <v>115</v>
      </c>
      <c r="E47" s="24"/>
      <c r="F47" s="24"/>
      <c r="G47" s="14"/>
      <c r="H47" s="544"/>
      <c r="I47" s="544"/>
      <c r="J47" s="24"/>
      <c r="K47" s="24"/>
    </row>
    <row r="48" spans="1:11" x14ac:dyDescent="0.25">
      <c r="A48" s="695"/>
      <c r="B48" s="781"/>
      <c r="C48" s="782"/>
      <c r="D48" s="23" t="s">
        <v>116</v>
      </c>
      <c r="E48" s="24"/>
      <c r="F48" s="24"/>
      <c r="G48" s="14"/>
      <c r="H48" s="544"/>
      <c r="I48" s="544"/>
      <c r="J48" s="24"/>
      <c r="K48" s="24"/>
    </row>
    <row r="49" spans="1:11" ht="25.5" x14ac:dyDescent="0.25">
      <c r="A49" s="695"/>
      <c r="B49" s="781"/>
      <c r="C49" s="782"/>
      <c r="D49" s="23" t="s">
        <v>117</v>
      </c>
      <c r="E49" s="24"/>
      <c r="F49" s="24"/>
      <c r="G49" s="14"/>
      <c r="H49" s="544"/>
      <c r="I49" s="544"/>
      <c r="J49" s="24"/>
      <c r="K49" s="24"/>
    </row>
    <row r="50" spans="1:11" ht="38.25" x14ac:dyDescent="0.25">
      <c r="A50" s="695"/>
      <c r="B50" s="781"/>
      <c r="C50" s="782"/>
      <c r="D50" s="23" t="s">
        <v>118</v>
      </c>
      <c r="E50" s="24"/>
      <c r="F50" s="24"/>
      <c r="G50" s="14"/>
      <c r="H50" s="544"/>
      <c r="I50" s="544"/>
      <c r="J50" s="24"/>
      <c r="K50" s="24"/>
    </row>
    <row r="51" spans="1:11" ht="39.6" customHeight="1" x14ac:dyDescent="0.25">
      <c r="A51" s="695"/>
      <c r="B51" s="781"/>
      <c r="C51" s="782"/>
      <c r="D51" s="23" t="s">
        <v>119</v>
      </c>
      <c r="E51" s="24"/>
      <c r="F51" s="24"/>
      <c r="G51" s="14"/>
      <c r="H51" s="544"/>
      <c r="I51" s="544"/>
      <c r="J51" s="24"/>
      <c r="K51" s="24"/>
    </row>
    <row r="52" spans="1:11" x14ac:dyDescent="0.25">
      <c r="A52" s="695"/>
      <c r="B52" s="781"/>
      <c r="C52" s="782"/>
      <c r="D52" s="23" t="s">
        <v>120</v>
      </c>
      <c r="E52" s="24">
        <v>71</v>
      </c>
      <c r="F52" s="24" t="s">
        <v>16</v>
      </c>
      <c r="G52" s="14"/>
      <c r="H52" s="544"/>
      <c r="I52" s="544"/>
      <c r="J52" s="24"/>
      <c r="K52" s="24"/>
    </row>
    <row r="53" spans="1:11" ht="25.5" x14ac:dyDescent="0.25">
      <c r="A53" s="695"/>
      <c r="B53" s="781"/>
      <c r="C53" s="782"/>
      <c r="D53" s="23" t="s">
        <v>121</v>
      </c>
      <c r="E53" s="24">
        <v>34</v>
      </c>
      <c r="F53" s="24" t="s">
        <v>16</v>
      </c>
      <c r="G53" s="14"/>
      <c r="H53" s="544"/>
      <c r="I53" s="544"/>
      <c r="J53" s="24"/>
      <c r="K53" s="24"/>
    </row>
    <row r="54" spans="1:11" ht="25.5" x14ac:dyDescent="0.25">
      <c r="A54" s="695"/>
      <c r="B54" s="781"/>
      <c r="C54" s="782"/>
      <c r="D54" s="23" t="s">
        <v>122</v>
      </c>
      <c r="E54" s="24"/>
      <c r="F54" s="24"/>
      <c r="G54" s="14"/>
      <c r="H54" s="544"/>
      <c r="I54" s="544"/>
      <c r="J54" s="24"/>
      <c r="K54" s="24"/>
    </row>
    <row r="55" spans="1:11" ht="25.5" x14ac:dyDescent="0.25">
      <c r="A55" s="695"/>
      <c r="B55" s="781"/>
      <c r="C55" s="782"/>
      <c r="D55" s="23" t="s">
        <v>123</v>
      </c>
      <c r="E55" s="24"/>
      <c r="F55" s="24"/>
      <c r="G55" s="14"/>
      <c r="H55" s="544"/>
      <c r="I55" s="544"/>
      <c r="J55" s="24"/>
      <c r="K55" s="24"/>
    </row>
    <row r="56" spans="1:11" x14ac:dyDescent="0.25">
      <c r="A56" s="695"/>
      <c r="B56" s="781"/>
      <c r="C56" s="782"/>
      <c r="D56" s="23" t="s">
        <v>124</v>
      </c>
      <c r="E56" s="24">
        <v>37</v>
      </c>
      <c r="F56" s="24" t="s">
        <v>16</v>
      </c>
      <c r="G56" s="14"/>
      <c r="H56" s="544"/>
      <c r="I56" s="544"/>
      <c r="J56" s="24"/>
      <c r="K56" s="24"/>
    </row>
    <row r="57" spans="1:11" ht="25.5" x14ac:dyDescent="0.25">
      <c r="A57" s="695"/>
      <c r="B57" s="781"/>
      <c r="C57" s="782"/>
      <c r="D57" s="23" t="s">
        <v>125</v>
      </c>
      <c r="E57" s="24"/>
      <c r="F57" s="24"/>
      <c r="G57" s="14"/>
      <c r="H57" s="544"/>
      <c r="I57" s="544"/>
      <c r="J57" s="24"/>
      <c r="K57" s="24"/>
    </row>
    <row r="58" spans="1:11" ht="25.5" x14ac:dyDescent="0.25">
      <c r="A58" s="695"/>
      <c r="B58" s="781"/>
      <c r="C58" s="782"/>
      <c r="D58" s="23" t="s">
        <v>126</v>
      </c>
      <c r="E58" s="24"/>
      <c r="F58" s="24"/>
      <c r="G58" s="14"/>
      <c r="H58" s="544"/>
      <c r="I58" s="544"/>
      <c r="J58" s="24"/>
      <c r="K58" s="24"/>
    </row>
    <row r="59" spans="1:11" ht="25.5" x14ac:dyDescent="0.25">
      <c r="A59" s="695"/>
      <c r="B59" s="781"/>
      <c r="C59" s="782"/>
      <c r="D59" s="23" t="s">
        <v>127</v>
      </c>
      <c r="E59" s="24"/>
      <c r="F59" s="24"/>
      <c r="G59" s="14"/>
      <c r="H59" s="544"/>
      <c r="I59" s="544"/>
      <c r="J59" s="24"/>
      <c r="K59" s="24"/>
    </row>
    <row r="60" spans="1:11" x14ac:dyDescent="0.25">
      <c r="A60" s="695"/>
      <c r="B60" s="781"/>
      <c r="C60" s="782"/>
      <c r="D60" s="23" t="s">
        <v>128</v>
      </c>
      <c r="E60" s="24"/>
      <c r="F60" s="24"/>
      <c r="G60" s="14"/>
      <c r="H60" s="544"/>
      <c r="I60" s="544"/>
      <c r="J60" s="24"/>
      <c r="K60" s="24"/>
    </row>
    <row r="61" spans="1:11" ht="25.5" x14ac:dyDescent="0.25">
      <c r="A61" s="695"/>
      <c r="B61" s="781"/>
      <c r="C61" s="782"/>
      <c r="D61" s="23" t="s">
        <v>129</v>
      </c>
      <c r="E61" s="24"/>
      <c r="F61" s="24"/>
      <c r="G61" s="14"/>
      <c r="H61" s="544"/>
      <c r="I61" s="544"/>
      <c r="J61" s="24"/>
      <c r="K61" s="24"/>
    </row>
    <row r="62" spans="1:11" ht="39.6" customHeight="1" x14ac:dyDescent="0.25">
      <c r="A62" s="695"/>
      <c r="B62" s="781"/>
      <c r="C62" s="782"/>
      <c r="D62" s="23" t="s">
        <v>130</v>
      </c>
      <c r="E62" s="24"/>
      <c r="F62" s="24"/>
      <c r="G62" s="14"/>
      <c r="H62" s="544"/>
      <c r="I62" s="544"/>
      <c r="J62" s="24"/>
      <c r="K62" s="24"/>
    </row>
    <row r="63" spans="1:11" x14ac:dyDescent="0.25">
      <c r="A63" s="695"/>
      <c r="B63" s="781"/>
      <c r="C63" s="782"/>
      <c r="D63" s="23" t="s">
        <v>131</v>
      </c>
      <c r="E63" s="24">
        <v>467</v>
      </c>
      <c r="F63" s="24" t="s">
        <v>16</v>
      </c>
      <c r="G63" s="14"/>
      <c r="H63" s="544"/>
      <c r="I63" s="544"/>
      <c r="J63" s="24"/>
      <c r="K63" s="24"/>
    </row>
    <row r="64" spans="1:11" ht="25.5" x14ac:dyDescent="0.25">
      <c r="A64" s="695"/>
      <c r="B64" s="781"/>
      <c r="C64" s="782"/>
      <c r="D64" s="23" t="s">
        <v>123</v>
      </c>
      <c r="E64" s="24"/>
      <c r="F64" s="24"/>
      <c r="G64" s="14"/>
      <c r="H64" s="544"/>
      <c r="I64" s="544"/>
      <c r="J64" s="24"/>
      <c r="K64" s="24"/>
    </row>
    <row r="65" spans="1:11" ht="25.5" x14ac:dyDescent="0.25">
      <c r="A65" s="695"/>
      <c r="B65" s="781"/>
      <c r="C65" s="782"/>
      <c r="D65" s="23" t="s">
        <v>127</v>
      </c>
      <c r="E65" s="24"/>
      <c r="F65" s="24"/>
      <c r="G65" s="14"/>
      <c r="H65" s="544"/>
      <c r="I65" s="544"/>
      <c r="J65" s="24"/>
      <c r="K65" s="24"/>
    </row>
    <row r="66" spans="1:11" x14ac:dyDescent="0.25">
      <c r="A66" s="695"/>
      <c r="B66" s="781"/>
      <c r="C66" s="782"/>
      <c r="D66" s="23" t="s">
        <v>132</v>
      </c>
      <c r="E66" s="24"/>
      <c r="F66" s="24"/>
      <c r="G66" s="14"/>
      <c r="H66" s="544"/>
      <c r="I66" s="544"/>
      <c r="J66" s="24"/>
      <c r="K66" s="24"/>
    </row>
    <row r="67" spans="1:11" ht="25.5" x14ac:dyDescent="0.25">
      <c r="A67" s="695"/>
      <c r="B67" s="781"/>
      <c r="C67" s="782"/>
      <c r="D67" s="23" t="s">
        <v>133</v>
      </c>
      <c r="E67" s="24"/>
      <c r="F67" s="24"/>
      <c r="G67" s="14"/>
      <c r="H67" s="544"/>
      <c r="I67" s="544"/>
      <c r="J67" s="24"/>
      <c r="K67" s="24"/>
    </row>
    <row r="68" spans="1:11" ht="39.6" customHeight="1" x14ac:dyDescent="0.25">
      <c r="A68" s="695"/>
      <c r="B68" s="781"/>
      <c r="C68" s="782"/>
      <c r="D68" s="23" t="s">
        <v>130</v>
      </c>
      <c r="E68" s="24"/>
      <c r="F68" s="24"/>
      <c r="G68" s="14"/>
      <c r="H68" s="544"/>
      <c r="I68" s="544"/>
      <c r="J68" s="24"/>
      <c r="K68" s="24"/>
    </row>
    <row r="69" spans="1:11" ht="38.25" x14ac:dyDescent="0.25">
      <c r="A69" s="695"/>
      <c r="B69" s="781"/>
      <c r="C69" s="782"/>
      <c r="D69" s="23" t="s">
        <v>134</v>
      </c>
      <c r="E69" s="24">
        <v>5455</v>
      </c>
      <c r="F69" s="24" t="s">
        <v>16</v>
      </c>
      <c r="G69" s="14"/>
      <c r="H69" s="544"/>
      <c r="I69" s="544"/>
      <c r="J69" s="24"/>
      <c r="K69" s="24"/>
    </row>
    <row r="70" spans="1:11" x14ac:dyDescent="0.25">
      <c r="A70" s="695"/>
      <c r="B70" s="781"/>
      <c r="C70" s="782"/>
      <c r="D70" s="15" t="s">
        <v>113</v>
      </c>
      <c r="E70" s="24">
        <v>1217</v>
      </c>
      <c r="F70" s="24" t="s">
        <v>16</v>
      </c>
      <c r="G70" s="14"/>
      <c r="H70" s="544"/>
      <c r="I70" s="544"/>
      <c r="J70" s="24"/>
      <c r="K70" s="24"/>
    </row>
    <row r="71" spans="1:11" x14ac:dyDescent="0.25">
      <c r="A71" s="695"/>
      <c r="B71" s="781"/>
      <c r="C71" s="782"/>
      <c r="D71" s="15" t="s">
        <v>114</v>
      </c>
      <c r="E71" s="24">
        <v>4218</v>
      </c>
      <c r="F71" s="24" t="s">
        <v>16</v>
      </c>
      <c r="G71" s="14"/>
      <c r="H71" s="544"/>
      <c r="I71" s="544"/>
      <c r="J71" s="24"/>
      <c r="K71" s="24"/>
    </row>
    <row r="72" spans="1:11" ht="25.5" x14ac:dyDescent="0.25">
      <c r="A72" s="695"/>
      <c r="B72" s="781"/>
      <c r="C72" s="782"/>
      <c r="D72" s="23" t="s">
        <v>123</v>
      </c>
      <c r="E72" s="24"/>
      <c r="F72" s="24"/>
      <c r="G72" s="14"/>
      <c r="H72" s="544"/>
      <c r="I72" s="544"/>
      <c r="J72" s="24"/>
      <c r="K72" s="24"/>
    </row>
    <row r="73" spans="1:11" ht="25.5" x14ac:dyDescent="0.25">
      <c r="A73" s="695"/>
      <c r="B73" s="781"/>
      <c r="C73" s="782"/>
      <c r="D73" s="23" t="s">
        <v>127</v>
      </c>
      <c r="E73" s="24"/>
      <c r="F73" s="24"/>
      <c r="G73" s="14"/>
      <c r="H73" s="544"/>
      <c r="I73" s="544"/>
      <c r="J73" s="24"/>
      <c r="K73" s="24"/>
    </row>
    <row r="74" spans="1:11" x14ac:dyDescent="0.25">
      <c r="A74" s="695"/>
      <c r="B74" s="781"/>
      <c r="C74" s="782"/>
      <c r="D74" s="23" t="s">
        <v>132</v>
      </c>
      <c r="E74" s="24"/>
      <c r="F74" s="24"/>
      <c r="G74" s="14"/>
      <c r="H74" s="544"/>
      <c r="I74" s="544"/>
      <c r="J74" s="24"/>
      <c r="K74" s="24"/>
    </row>
    <row r="75" spans="1:11" ht="51" x14ac:dyDescent="0.25">
      <c r="A75" s="695"/>
      <c r="B75" s="781"/>
      <c r="C75" s="782"/>
      <c r="D75" s="23" t="s">
        <v>135</v>
      </c>
      <c r="E75" s="24"/>
      <c r="F75" s="24"/>
      <c r="G75" s="14"/>
      <c r="H75" s="544"/>
      <c r="I75" s="544"/>
      <c r="J75" s="24"/>
      <c r="K75" s="24"/>
    </row>
    <row r="76" spans="1:11" ht="25.5" x14ac:dyDescent="0.25">
      <c r="A76" s="695"/>
      <c r="B76" s="781"/>
      <c r="C76" s="782"/>
      <c r="D76" s="23" t="s">
        <v>133</v>
      </c>
      <c r="E76" s="24"/>
      <c r="F76" s="24"/>
      <c r="G76" s="14"/>
      <c r="H76" s="544"/>
      <c r="I76" s="544"/>
      <c r="J76" s="24"/>
      <c r="K76" s="24"/>
    </row>
    <row r="77" spans="1:11" ht="39.6" customHeight="1" x14ac:dyDescent="0.25">
      <c r="A77" s="695"/>
      <c r="B77" s="781"/>
      <c r="C77" s="782"/>
      <c r="D77" s="23" t="s">
        <v>130</v>
      </c>
      <c r="E77" s="24"/>
      <c r="F77" s="24"/>
      <c r="G77" s="14"/>
      <c r="H77" s="544"/>
      <c r="I77" s="544"/>
      <c r="J77" s="24"/>
      <c r="K77" s="24"/>
    </row>
    <row r="78" spans="1:11" ht="38.25" x14ac:dyDescent="0.25">
      <c r="A78" s="695"/>
      <c r="B78" s="781"/>
      <c r="C78" s="782"/>
      <c r="D78" s="23" t="s">
        <v>136</v>
      </c>
      <c r="E78" s="24">
        <v>33</v>
      </c>
      <c r="F78" s="24" t="s">
        <v>16</v>
      </c>
      <c r="G78" s="14"/>
      <c r="H78" s="544"/>
      <c r="I78" s="544"/>
      <c r="J78" s="24"/>
      <c r="K78" s="24"/>
    </row>
    <row r="79" spans="1:11" x14ac:dyDescent="0.25">
      <c r="A79" s="695"/>
      <c r="B79" s="781"/>
      <c r="C79" s="782"/>
      <c r="D79" s="15" t="s">
        <v>113</v>
      </c>
      <c r="E79" s="24">
        <v>12</v>
      </c>
      <c r="F79" s="24" t="s">
        <v>16</v>
      </c>
      <c r="G79" s="14"/>
      <c r="H79" s="544"/>
      <c r="I79" s="544"/>
      <c r="J79" s="24"/>
      <c r="K79" s="24"/>
    </row>
    <row r="80" spans="1:11" x14ac:dyDescent="0.25">
      <c r="A80" s="695"/>
      <c r="B80" s="781"/>
      <c r="C80" s="782"/>
      <c r="D80" s="15" t="s">
        <v>114</v>
      </c>
      <c r="E80" s="24">
        <v>21</v>
      </c>
      <c r="F80" s="24" t="s">
        <v>16</v>
      </c>
      <c r="G80" s="14"/>
      <c r="H80" s="544"/>
      <c r="I80" s="544"/>
      <c r="J80" s="24"/>
      <c r="K80" s="24"/>
    </row>
    <row r="81" spans="1:11" ht="25.5" x14ac:dyDescent="0.25">
      <c r="A81" s="695"/>
      <c r="B81" s="781"/>
      <c r="C81" s="782"/>
      <c r="D81" s="23" t="s">
        <v>123</v>
      </c>
      <c r="E81" s="24"/>
      <c r="F81" s="24"/>
      <c r="G81" s="14"/>
      <c r="H81" s="544"/>
      <c r="I81" s="544"/>
      <c r="J81" s="24"/>
      <c r="K81" s="24"/>
    </row>
    <row r="82" spans="1:11" ht="25.5" x14ac:dyDescent="0.25">
      <c r="A82" s="695"/>
      <c r="B82" s="781"/>
      <c r="C82" s="782"/>
      <c r="D82" s="23" t="s">
        <v>127</v>
      </c>
      <c r="E82" s="24"/>
      <c r="F82" s="24"/>
      <c r="G82" s="14"/>
      <c r="H82" s="544"/>
      <c r="I82" s="544"/>
      <c r="J82" s="24"/>
      <c r="K82" s="24"/>
    </row>
    <row r="83" spans="1:11" x14ac:dyDescent="0.25">
      <c r="A83" s="695"/>
      <c r="B83" s="781"/>
      <c r="C83" s="782"/>
      <c r="D83" s="23" t="s">
        <v>132</v>
      </c>
      <c r="E83" s="24"/>
      <c r="F83" s="24"/>
      <c r="G83" s="14"/>
      <c r="H83" s="544"/>
      <c r="I83" s="544"/>
      <c r="J83" s="24"/>
      <c r="K83" s="24"/>
    </row>
    <row r="84" spans="1:11" ht="38.25" x14ac:dyDescent="0.25">
      <c r="A84" s="695"/>
      <c r="B84" s="781"/>
      <c r="C84" s="782"/>
      <c r="D84" s="23" t="s">
        <v>137</v>
      </c>
      <c r="E84" s="24"/>
      <c r="F84" s="24"/>
      <c r="G84" s="14"/>
      <c r="H84" s="544"/>
      <c r="I84" s="544"/>
      <c r="J84" s="24"/>
      <c r="K84" s="24"/>
    </row>
    <row r="85" spans="1:11" ht="38.25" x14ac:dyDescent="0.25">
      <c r="A85" s="695"/>
      <c r="B85" s="781"/>
      <c r="C85" s="782"/>
      <c r="D85" s="23" t="s">
        <v>118</v>
      </c>
      <c r="E85" s="24"/>
      <c r="F85" s="24"/>
      <c r="G85" s="14"/>
      <c r="H85" s="544"/>
      <c r="I85" s="544"/>
      <c r="J85" s="24"/>
      <c r="K85" s="24"/>
    </row>
    <row r="86" spans="1:11" ht="25.5" x14ac:dyDescent="0.25">
      <c r="A86" s="695"/>
      <c r="B86" s="781"/>
      <c r="C86" s="782"/>
      <c r="D86" s="23" t="s">
        <v>133</v>
      </c>
      <c r="E86" s="24"/>
      <c r="F86" s="24"/>
      <c r="G86" s="14"/>
      <c r="H86" s="544"/>
      <c r="I86" s="544"/>
      <c r="J86" s="24"/>
      <c r="K86" s="24"/>
    </row>
    <row r="87" spans="1:11" ht="39.6" customHeight="1" x14ac:dyDescent="0.25">
      <c r="A87" s="695"/>
      <c r="B87" s="781"/>
      <c r="C87" s="782"/>
      <c r="D87" s="23" t="s">
        <v>119</v>
      </c>
      <c r="E87" s="24"/>
      <c r="F87" s="24"/>
      <c r="G87" s="14"/>
      <c r="H87" s="544"/>
      <c r="I87" s="544"/>
      <c r="J87" s="24"/>
      <c r="K87" s="24"/>
    </row>
    <row r="88" spans="1:11" ht="15.75" x14ac:dyDescent="0.25">
      <c r="A88" s="695"/>
      <c r="B88" s="781"/>
      <c r="C88" s="782"/>
      <c r="D88" s="23" t="s">
        <v>138</v>
      </c>
      <c r="E88" s="24">
        <v>55</v>
      </c>
      <c r="F88" s="24" t="s">
        <v>28</v>
      </c>
      <c r="G88" s="14"/>
      <c r="H88" s="544"/>
      <c r="I88" s="544"/>
      <c r="J88" s="24"/>
      <c r="K88" s="24"/>
    </row>
    <row r="89" spans="1:11" x14ac:dyDescent="0.25">
      <c r="A89" s="695"/>
      <c r="B89" s="781"/>
      <c r="C89" s="782"/>
      <c r="D89" s="23" t="s">
        <v>139</v>
      </c>
      <c r="E89" s="24"/>
      <c r="F89" s="24"/>
      <c r="G89" s="14"/>
      <c r="H89" s="544"/>
      <c r="I89" s="544"/>
      <c r="J89" s="24"/>
      <c r="K89" s="24"/>
    </row>
    <row r="90" spans="1:11" ht="25.5" x14ac:dyDescent="0.25">
      <c r="A90" s="695"/>
      <c r="B90" s="781"/>
      <c r="C90" s="782"/>
      <c r="D90" s="23" t="s">
        <v>140</v>
      </c>
      <c r="E90" s="24"/>
      <c r="F90" s="24"/>
      <c r="G90" s="14"/>
      <c r="H90" s="544"/>
      <c r="I90" s="544"/>
      <c r="J90" s="24"/>
      <c r="K90" s="24"/>
    </row>
    <row r="91" spans="1:11" ht="25.5" x14ac:dyDescent="0.25">
      <c r="A91" s="695"/>
      <c r="B91" s="781"/>
      <c r="C91" s="782"/>
      <c r="D91" s="23" t="s">
        <v>141</v>
      </c>
      <c r="E91" s="24"/>
      <c r="F91" s="24"/>
      <c r="G91" s="14"/>
      <c r="H91" s="544"/>
      <c r="I91" s="544"/>
      <c r="J91" s="24"/>
      <c r="K91" s="24"/>
    </row>
    <row r="92" spans="1:11" ht="38.25" x14ac:dyDescent="0.25">
      <c r="A92" s="695"/>
      <c r="B92" s="781"/>
      <c r="C92" s="782"/>
      <c r="D92" s="23" t="s">
        <v>142</v>
      </c>
      <c r="E92" s="24" t="s">
        <v>144</v>
      </c>
      <c r="F92" s="24" t="s">
        <v>143</v>
      </c>
      <c r="G92" s="14"/>
      <c r="H92" s="544"/>
      <c r="I92" s="544"/>
      <c r="J92" s="24"/>
      <c r="K92" s="24"/>
    </row>
    <row r="93" spans="1:11" x14ac:dyDescent="0.25">
      <c r="A93" s="695"/>
      <c r="B93" s="781"/>
      <c r="C93" s="782"/>
      <c r="D93" s="15" t="s">
        <v>113</v>
      </c>
      <c r="E93" s="24">
        <v>90</v>
      </c>
      <c r="F93" s="24" t="s">
        <v>16</v>
      </c>
      <c r="G93" s="14"/>
      <c r="H93" s="544"/>
      <c r="I93" s="544"/>
      <c r="J93" s="24"/>
      <c r="K93" s="24"/>
    </row>
    <row r="94" spans="1:11" x14ac:dyDescent="0.25">
      <c r="A94" s="695"/>
      <c r="B94" s="781"/>
      <c r="C94" s="782"/>
      <c r="D94" s="15" t="s">
        <v>114</v>
      </c>
      <c r="E94" s="24">
        <v>460</v>
      </c>
      <c r="F94" s="24" t="s">
        <v>16</v>
      </c>
      <c r="G94" s="14"/>
      <c r="H94" s="544"/>
      <c r="I94" s="544"/>
      <c r="J94" s="24"/>
      <c r="K94" s="24"/>
    </row>
    <row r="95" spans="1:11" ht="25.5" x14ac:dyDescent="0.25">
      <c r="A95" s="695"/>
      <c r="B95" s="781"/>
      <c r="C95" s="782"/>
      <c r="D95" s="23" t="s">
        <v>123</v>
      </c>
      <c r="E95" s="24"/>
      <c r="F95" s="24"/>
      <c r="G95" s="14"/>
      <c r="H95" s="544"/>
      <c r="I95" s="544"/>
      <c r="J95" s="24"/>
      <c r="K95" s="24"/>
    </row>
    <row r="96" spans="1:11" ht="25.5" x14ac:dyDescent="0.25">
      <c r="A96" s="695"/>
      <c r="B96" s="781"/>
      <c r="C96" s="782"/>
      <c r="D96" s="23" t="s">
        <v>127</v>
      </c>
      <c r="E96" s="24"/>
      <c r="F96" s="24"/>
      <c r="G96" s="14"/>
      <c r="H96" s="544"/>
      <c r="I96" s="544"/>
      <c r="J96" s="24"/>
      <c r="K96" s="24"/>
    </row>
    <row r="97" spans="1:11" x14ac:dyDescent="0.25">
      <c r="A97" s="695"/>
      <c r="B97" s="781"/>
      <c r="C97" s="782"/>
      <c r="D97" s="23" t="s">
        <v>132</v>
      </c>
      <c r="E97" s="24"/>
      <c r="F97" s="24"/>
      <c r="G97" s="14"/>
      <c r="H97" s="544"/>
      <c r="I97" s="544"/>
      <c r="J97" s="24"/>
      <c r="K97" s="24"/>
    </row>
    <row r="98" spans="1:11" ht="51" x14ac:dyDescent="0.25">
      <c r="A98" s="695"/>
      <c r="B98" s="781"/>
      <c r="C98" s="782"/>
      <c r="D98" s="23" t="s">
        <v>135</v>
      </c>
      <c r="E98" s="24"/>
      <c r="F98" s="24"/>
      <c r="G98" s="14"/>
      <c r="H98" s="544"/>
      <c r="I98" s="544"/>
      <c r="J98" s="24"/>
      <c r="K98" s="24"/>
    </row>
    <row r="99" spans="1:11" ht="25.5" x14ac:dyDescent="0.25">
      <c r="A99" s="695"/>
      <c r="B99" s="781"/>
      <c r="C99" s="782"/>
      <c r="D99" s="23" t="s">
        <v>133</v>
      </c>
      <c r="E99" s="24"/>
      <c r="F99" s="24"/>
      <c r="G99" s="14"/>
      <c r="H99" s="544"/>
      <c r="I99" s="544"/>
      <c r="J99" s="24"/>
      <c r="K99" s="24"/>
    </row>
    <row r="100" spans="1:11" ht="39.6" customHeight="1" x14ac:dyDescent="0.25">
      <c r="A100" s="695"/>
      <c r="B100" s="781"/>
      <c r="C100" s="782"/>
      <c r="D100" s="23" t="s">
        <v>119</v>
      </c>
      <c r="E100" s="24"/>
      <c r="F100" s="24"/>
      <c r="G100" s="14"/>
      <c r="H100" s="544"/>
      <c r="I100" s="544"/>
      <c r="J100" s="24"/>
      <c r="K100" s="24"/>
    </row>
    <row r="101" spans="1:11" ht="38.25" x14ac:dyDescent="0.25">
      <c r="A101" s="695"/>
      <c r="B101" s="781"/>
      <c r="C101" s="782"/>
      <c r="D101" s="23" t="s">
        <v>145</v>
      </c>
      <c r="E101" s="24" t="s">
        <v>146</v>
      </c>
      <c r="F101" s="24" t="s">
        <v>143</v>
      </c>
      <c r="G101" s="14"/>
      <c r="H101" s="544"/>
      <c r="I101" s="544"/>
      <c r="J101" s="24"/>
      <c r="K101" s="24"/>
    </row>
    <row r="102" spans="1:11" x14ac:dyDescent="0.25">
      <c r="A102" s="695"/>
      <c r="B102" s="781"/>
      <c r="C102" s="782"/>
      <c r="D102" s="15" t="s">
        <v>114</v>
      </c>
      <c r="E102" s="24">
        <v>60</v>
      </c>
      <c r="F102" s="24" t="s">
        <v>16</v>
      </c>
      <c r="G102" s="14"/>
      <c r="H102" s="544"/>
      <c r="I102" s="544"/>
      <c r="J102" s="24"/>
      <c r="K102" s="24"/>
    </row>
    <row r="103" spans="1:11" ht="25.5" x14ac:dyDescent="0.25">
      <c r="A103" s="695"/>
      <c r="B103" s="781"/>
      <c r="C103" s="782"/>
      <c r="D103" s="23" t="s">
        <v>123</v>
      </c>
      <c r="E103" s="24"/>
      <c r="F103" s="24"/>
      <c r="G103" s="14"/>
      <c r="H103" s="544"/>
      <c r="I103" s="544"/>
      <c r="J103" s="24"/>
      <c r="K103" s="24"/>
    </row>
    <row r="104" spans="1:11" ht="25.5" x14ac:dyDescent="0.25">
      <c r="A104" s="695"/>
      <c r="B104" s="781"/>
      <c r="C104" s="782"/>
      <c r="D104" s="23" t="s">
        <v>127</v>
      </c>
      <c r="E104" s="24"/>
      <c r="F104" s="24"/>
      <c r="G104" s="14"/>
      <c r="H104" s="544"/>
      <c r="I104" s="544"/>
      <c r="J104" s="24"/>
      <c r="K104" s="24"/>
    </row>
    <row r="105" spans="1:11" x14ac:dyDescent="0.25">
      <c r="A105" s="695"/>
      <c r="B105" s="781"/>
      <c r="C105" s="782"/>
      <c r="D105" s="23" t="s">
        <v>132</v>
      </c>
      <c r="E105" s="24"/>
      <c r="F105" s="24"/>
      <c r="G105" s="14"/>
      <c r="H105" s="544"/>
      <c r="I105" s="544"/>
      <c r="J105" s="24"/>
      <c r="K105" s="24"/>
    </row>
    <row r="106" spans="1:11" ht="51" x14ac:dyDescent="0.25">
      <c r="A106" s="695"/>
      <c r="B106" s="781"/>
      <c r="C106" s="782"/>
      <c r="D106" s="23" t="s">
        <v>135</v>
      </c>
      <c r="E106" s="24"/>
      <c r="F106" s="24"/>
      <c r="G106" s="14"/>
      <c r="H106" s="544"/>
      <c r="I106" s="544"/>
      <c r="J106" s="24"/>
      <c r="K106" s="24"/>
    </row>
    <row r="107" spans="1:11" ht="25.5" x14ac:dyDescent="0.25">
      <c r="A107" s="695"/>
      <c r="B107" s="781"/>
      <c r="C107" s="782"/>
      <c r="D107" s="23" t="s">
        <v>133</v>
      </c>
      <c r="E107" s="24"/>
      <c r="F107" s="24"/>
      <c r="G107" s="14"/>
      <c r="H107" s="544"/>
      <c r="I107" s="544"/>
      <c r="J107" s="24"/>
      <c r="K107" s="24"/>
    </row>
    <row r="108" spans="1:11" ht="39.6" customHeight="1" x14ac:dyDescent="0.25">
      <c r="A108" s="696"/>
      <c r="B108" s="783"/>
      <c r="C108" s="784"/>
      <c r="D108" s="23" t="s">
        <v>119</v>
      </c>
      <c r="E108" s="24"/>
      <c r="F108" s="24"/>
      <c r="G108" s="14"/>
      <c r="H108" s="532"/>
      <c r="I108" s="532"/>
      <c r="J108" s="24"/>
      <c r="K108" s="24"/>
    </row>
    <row r="109" spans="1:11" x14ac:dyDescent="0.25">
      <c r="A109" s="569">
        <v>2</v>
      </c>
      <c r="C109" s="507" t="s">
        <v>147</v>
      </c>
      <c r="D109" s="507"/>
      <c r="E109" s="507"/>
      <c r="F109" s="507"/>
      <c r="G109" s="507"/>
      <c r="H109" s="13"/>
      <c r="I109" s="691"/>
      <c r="J109" s="24"/>
      <c r="K109" s="24"/>
    </row>
    <row r="110" spans="1:11" ht="15.6" customHeight="1" x14ac:dyDescent="0.25">
      <c r="A110" s="569"/>
      <c r="B110" s="779" t="s">
        <v>105</v>
      </c>
      <c r="C110" s="780"/>
      <c r="D110" s="23" t="s">
        <v>107</v>
      </c>
      <c r="E110" s="24">
        <v>29869.8</v>
      </c>
      <c r="F110" s="24" t="s">
        <v>28</v>
      </c>
      <c r="G110" s="14"/>
      <c r="H110" s="507">
        <v>1061076</v>
      </c>
      <c r="I110" s="692"/>
      <c r="J110" s="24"/>
      <c r="K110" s="24"/>
    </row>
    <row r="111" spans="1:11" x14ac:dyDescent="0.25">
      <c r="A111" s="569"/>
      <c r="B111" s="781"/>
      <c r="C111" s="782"/>
      <c r="D111" s="23" t="s">
        <v>109</v>
      </c>
      <c r="E111" s="24"/>
      <c r="F111" s="24"/>
      <c r="G111" s="14"/>
      <c r="H111" s="507"/>
      <c r="I111" s="692"/>
      <c r="J111" s="24"/>
      <c r="K111" s="24"/>
    </row>
    <row r="112" spans="1:11" ht="25.5" x14ac:dyDescent="0.25">
      <c r="A112" s="569"/>
      <c r="B112" s="781"/>
      <c r="C112" s="782"/>
      <c r="D112" s="23" t="s">
        <v>111</v>
      </c>
      <c r="E112" s="24"/>
      <c r="F112" s="24"/>
      <c r="G112" s="14"/>
      <c r="H112" s="507"/>
      <c r="I112" s="692"/>
      <c r="J112" s="24"/>
      <c r="K112" s="24"/>
    </row>
    <row r="113" spans="1:11" ht="25.5" x14ac:dyDescent="0.25">
      <c r="A113" s="569"/>
      <c r="B113" s="781"/>
      <c r="C113" s="782"/>
      <c r="D113" s="23" t="s">
        <v>112</v>
      </c>
      <c r="E113" s="24">
        <v>588</v>
      </c>
      <c r="F113" s="24" t="s">
        <v>16</v>
      </c>
      <c r="G113" s="14"/>
      <c r="H113" s="507"/>
      <c r="I113" s="692"/>
      <c r="J113" s="24"/>
      <c r="K113" s="24"/>
    </row>
    <row r="114" spans="1:11" x14ac:dyDescent="0.25">
      <c r="A114" s="569"/>
      <c r="B114" s="781"/>
      <c r="C114" s="782"/>
      <c r="D114" s="15" t="s">
        <v>113</v>
      </c>
      <c r="E114" s="24">
        <v>137</v>
      </c>
      <c r="F114" s="24" t="s">
        <v>16</v>
      </c>
      <c r="G114" s="14"/>
      <c r="H114" s="507"/>
      <c r="I114" s="692"/>
      <c r="J114" s="24"/>
      <c r="K114" s="24"/>
    </row>
    <row r="115" spans="1:11" x14ac:dyDescent="0.25">
      <c r="A115" s="569"/>
      <c r="B115" s="781"/>
      <c r="C115" s="782"/>
      <c r="D115" s="15" t="s">
        <v>114</v>
      </c>
      <c r="E115" s="24">
        <v>451</v>
      </c>
      <c r="F115" s="24" t="s">
        <v>16</v>
      </c>
      <c r="G115" s="14"/>
      <c r="H115" s="507"/>
      <c r="I115" s="692"/>
      <c r="J115" s="24"/>
      <c r="K115" s="24"/>
    </row>
    <row r="116" spans="1:11" x14ac:dyDescent="0.25">
      <c r="A116" s="569"/>
      <c r="B116" s="781"/>
      <c r="C116" s="782"/>
      <c r="D116" s="23" t="s">
        <v>116</v>
      </c>
      <c r="E116" s="24"/>
      <c r="F116" s="24"/>
      <c r="G116" s="14"/>
      <c r="H116" s="507"/>
      <c r="I116" s="692"/>
      <c r="J116" s="24"/>
      <c r="K116" s="24"/>
    </row>
    <row r="117" spans="1:11" ht="25.5" x14ac:dyDescent="0.25">
      <c r="A117" s="569"/>
      <c r="B117" s="781"/>
      <c r="C117" s="782"/>
      <c r="D117" s="23" t="s">
        <v>117</v>
      </c>
      <c r="E117" s="24"/>
      <c r="F117" s="24"/>
      <c r="G117" s="14"/>
      <c r="H117" s="507"/>
      <c r="I117" s="692"/>
      <c r="J117" s="24"/>
      <c r="K117" s="24"/>
    </row>
    <row r="118" spans="1:11" ht="39.6" customHeight="1" x14ac:dyDescent="0.25">
      <c r="A118" s="569"/>
      <c r="B118" s="781"/>
      <c r="C118" s="782"/>
      <c r="D118" s="23" t="s">
        <v>119</v>
      </c>
      <c r="E118" s="24"/>
      <c r="F118" s="24"/>
      <c r="G118" s="14"/>
      <c r="H118" s="507"/>
      <c r="I118" s="692"/>
      <c r="J118" s="24"/>
      <c r="K118" s="24"/>
    </row>
    <row r="119" spans="1:11" x14ac:dyDescent="0.25">
      <c r="A119" s="569"/>
      <c r="B119" s="781"/>
      <c r="C119" s="782"/>
      <c r="D119" s="23" t="s">
        <v>120</v>
      </c>
      <c r="E119" s="24">
        <v>37</v>
      </c>
      <c r="F119" s="24" t="s">
        <v>16</v>
      </c>
      <c r="G119" s="14"/>
      <c r="H119" s="507"/>
      <c r="I119" s="692"/>
      <c r="J119" s="24"/>
      <c r="K119" s="24"/>
    </row>
    <row r="120" spans="1:11" ht="25.5" x14ac:dyDescent="0.25">
      <c r="A120" s="569"/>
      <c r="B120" s="781"/>
      <c r="C120" s="782"/>
      <c r="D120" s="23" t="s">
        <v>127</v>
      </c>
      <c r="E120" s="24"/>
      <c r="F120" s="24"/>
      <c r="G120" s="14"/>
      <c r="H120" s="507"/>
      <c r="I120" s="692"/>
      <c r="J120" s="24"/>
      <c r="K120" s="24"/>
    </row>
    <row r="121" spans="1:11" x14ac:dyDescent="0.25">
      <c r="A121" s="569"/>
      <c r="B121" s="781"/>
      <c r="C121" s="782"/>
      <c r="D121" s="23" t="s">
        <v>128</v>
      </c>
      <c r="E121" s="24"/>
      <c r="F121" s="24"/>
      <c r="G121" s="14"/>
      <c r="H121" s="507"/>
      <c r="I121" s="692"/>
      <c r="J121" s="24"/>
      <c r="K121" s="24"/>
    </row>
    <row r="122" spans="1:11" ht="39.6" customHeight="1" x14ac:dyDescent="0.25">
      <c r="A122" s="569"/>
      <c r="B122" s="781"/>
      <c r="C122" s="782"/>
      <c r="D122" s="23" t="s">
        <v>130</v>
      </c>
      <c r="E122" s="24"/>
      <c r="F122" s="24"/>
      <c r="G122" s="14"/>
      <c r="H122" s="507"/>
      <c r="I122" s="692"/>
      <c r="J122" s="24"/>
      <c r="K122" s="24"/>
    </row>
    <row r="123" spans="1:11" x14ac:dyDescent="0.25">
      <c r="A123" s="569"/>
      <c r="B123" s="781"/>
      <c r="C123" s="782"/>
      <c r="D123" s="23" t="s">
        <v>131</v>
      </c>
      <c r="E123" s="24">
        <v>467</v>
      </c>
      <c r="F123" s="24" t="s">
        <v>16</v>
      </c>
      <c r="G123" s="14"/>
      <c r="H123" s="507"/>
      <c r="I123" s="692"/>
      <c r="J123" s="24"/>
      <c r="K123" s="24"/>
    </row>
    <row r="124" spans="1:11" ht="25.5" x14ac:dyDescent="0.25">
      <c r="A124" s="569"/>
      <c r="B124" s="781"/>
      <c r="C124" s="782"/>
      <c r="D124" s="23" t="s">
        <v>127</v>
      </c>
      <c r="E124" s="24"/>
      <c r="F124" s="24"/>
      <c r="G124" s="14"/>
      <c r="H124" s="507"/>
      <c r="I124" s="692"/>
      <c r="J124" s="24"/>
      <c r="K124" s="24"/>
    </row>
    <row r="125" spans="1:11" x14ac:dyDescent="0.25">
      <c r="A125" s="569"/>
      <c r="B125" s="781"/>
      <c r="C125" s="782"/>
      <c r="D125" s="23" t="s">
        <v>132</v>
      </c>
      <c r="E125" s="24"/>
      <c r="F125" s="24"/>
      <c r="G125" s="14"/>
      <c r="H125" s="507"/>
      <c r="I125" s="692"/>
      <c r="J125" s="24"/>
      <c r="K125" s="24"/>
    </row>
    <row r="126" spans="1:11" ht="39.6" customHeight="1" x14ac:dyDescent="0.25">
      <c r="A126" s="569"/>
      <c r="B126" s="781"/>
      <c r="C126" s="782"/>
      <c r="D126" s="23" t="s">
        <v>130</v>
      </c>
      <c r="E126" s="24"/>
      <c r="F126" s="24"/>
      <c r="G126" s="14"/>
      <c r="H126" s="507"/>
      <c r="I126" s="692"/>
      <c r="J126" s="24"/>
      <c r="K126" s="24"/>
    </row>
    <row r="127" spans="1:11" ht="38.25" x14ac:dyDescent="0.25">
      <c r="A127" s="569"/>
      <c r="B127" s="781"/>
      <c r="C127" s="782"/>
      <c r="D127" s="23" t="s">
        <v>148</v>
      </c>
      <c r="E127" s="24">
        <v>5455</v>
      </c>
      <c r="F127" s="24" t="s">
        <v>16</v>
      </c>
      <c r="G127" s="14"/>
      <c r="H127" s="507"/>
      <c r="I127" s="692"/>
      <c r="J127" s="24"/>
      <c r="K127" s="24"/>
    </row>
    <row r="128" spans="1:11" x14ac:dyDescent="0.25">
      <c r="A128" s="569"/>
      <c r="B128" s="781"/>
      <c r="C128" s="782"/>
      <c r="D128" s="15" t="s">
        <v>113</v>
      </c>
      <c r="E128" s="24">
        <v>1227</v>
      </c>
      <c r="F128" s="24" t="s">
        <v>16</v>
      </c>
      <c r="G128" s="14"/>
      <c r="H128" s="507"/>
      <c r="I128" s="692"/>
      <c r="J128" s="24"/>
      <c r="K128" s="24"/>
    </row>
    <row r="129" spans="1:11" x14ac:dyDescent="0.25">
      <c r="A129" s="569"/>
      <c r="B129" s="781"/>
      <c r="C129" s="782"/>
      <c r="D129" s="15" t="s">
        <v>114</v>
      </c>
      <c r="E129" s="24">
        <v>4218</v>
      </c>
      <c r="F129" s="24" t="s">
        <v>16</v>
      </c>
      <c r="G129" s="14"/>
      <c r="H129" s="507"/>
      <c r="I129" s="692"/>
      <c r="J129" s="24"/>
      <c r="K129" s="24"/>
    </row>
    <row r="130" spans="1:11" ht="25.5" x14ac:dyDescent="0.25">
      <c r="A130" s="569"/>
      <c r="B130" s="781"/>
      <c r="C130" s="782"/>
      <c r="D130" s="23" t="s">
        <v>127</v>
      </c>
      <c r="E130" s="24"/>
      <c r="F130" s="24"/>
      <c r="G130" s="14"/>
      <c r="H130" s="507"/>
      <c r="I130" s="692"/>
      <c r="J130" s="24"/>
      <c r="K130" s="24"/>
    </row>
    <row r="131" spans="1:11" x14ac:dyDescent="0.25">
      <c r="A131" s="569"/>
      <c r="B131" s="781"/>
      <c r="C131" s="782"/>
      <c r="D131" s="23" t="s">
        <v>132</v>
      </c>
      <c r="E131" s="24"/>
      <c r="F131" s="24"/>
      <c r="G131" s="14"/>
      <c r="H131" s="507"/>
      <c r="I131" s="692"/>
      <c r="J131" s="24"/>
      <c r="K131" s="24"/>
    </row>
    <row r="132" spans="1:11" x14ac:dyDescent="0.25">
      <c r="A132" s="569"/>
      <c r="B132" s="781"/>
      <c r="C132" s="782"/>
      <c r="D132" s="23" t="s">
        <v>149</v>
      </c>
      <c r="E132" s="24"/>
      <c r="F132" s="24"/>
      <c r="G132" s="14"/>
      <c r="H132" s="507"/>
      <c r="I132" s="692"/>
      <c r="J132" s="24"/>
      <c r="K132" s="24"/>
    </row>
    <row r="133" spans="1:11" ht="39.6" customHeight="1" x14ac:dyDescent="0.25">
      <c r="A133" s="569"/>
      <c r="B133" s="781"/>
      <c r="C133" s="782"/>
      <c r="D133" s="23" t="s">
        <v>130</v>
      </c>
      <c r="E133" s="24"/>
      <c r="F133" s="24"/>
      <c r="G133" s="14"/>
      <c r="H133" s="507"/>
      <c r="I133" s="692"/>
      <c r="J133" s="24"/>
      <c r="K133" s="24"/>
    </row>
    <row r="134" spans="1:11" ht="38.25" x14ac:dyDescent="0.25">
      <c r="A134" s="569"/>
      <c r="B134" s="781"/>
      <c r="C134" s="782"/>
      <c r="D134" s="23" t="s">
        <v>136</v>
      </c>
      <c r="E134" s="24">
        <v>33</v>
      </c>
      <c r="F134" s="24" t="s">
        <v>16</v>
      </c>
      <c r="G134" s="14"/>
      <c r="H134" s="507"/>
      <c r="I134" s="692"/>
      <c r="J134" s="24"/>
      <c r="K134" s="24"/>
    </row>
    <row r="135" spans="1:11" x14ac:dyDescent="0.25">
      <c r="A135" s="569"/>
      <c r="B135" s="781"/>
      <c r="C135" s="782"/>
      <c r="D135" s="15" t="s">
        <v>113</v>
      </c>
      <c r="E135" s="24">
        <v>12</v>
      </c>
      <c r="F135" s="24" t="s">
        <v>16</v>
      </c>
      <c r="G135" s="14"/>
      <c r="H135" s="507"/>
      <c r="I135" s="692"/>
      <c r="J135" s="24"/>
      <c r="K135" s="24"/>
    </row>
    <row r="136" spans="1:11" x14ac:dyDescent="0.25">
      <c r="A136" s="569"/>
      <c r="B136" s="781"/>
      <c r="C136" s="782"/>
      <c r="D136" s="15" t="s">
        <v>114</v>
      </c>
      <c r="E136" s="24">
        <v>21</v>
      </c>
      <c r="F136" s="24" t="s">
        <v>16</v>
      </c>
      <c r="G136" s="14"/>
      <c r="H136" s="507"/>
      <c r="I136" s="692"/>
      <c r="J136" s="24"/>
      <c r="K136" s="24"/>
    </row>
    <row r="137" spans="1:11" ht="25.5" x14ac:dyDescent="0.25">
      <c r="A137" s="569"/>
      <c r="B137" s="781"/>
      <c r="C137" s="782"/>
      <c r="D137" s="23" t="s">
        <v>127</v>
      </c>
      <c r="E137" s="24"/>
      <c r="F137" s="24"/>
      <c r="G137" s="14"/>
      <c r="H137" s="507"/>
      <c r="I137" s="692"/>
      <c r="J137" s="24"/>
      <c r="K137" s="24"/>
    </row>
    <row r="138" spans="1:11" x14ac:dyDescent="0.25">
      <c r="A138" s="569"/>
      <c r="B138" s="781"/>
      <c r="C138" s="782"/>
      <c r="D138" s="23" t="s">
        <v>132</v>
      </c>
      <c r="E138" s="24"/>
      <c r="F138" s="24"/>
      <c r="G138" s="14"/>
      <c r="H138" s="507"/>
      <c r="I138" s="692"/>
      <c r="J138" s="24"/>
      <c r="K138" s="24"/>
    </row>
    <row r="139" spans="1:11" ht="39.6" customHeight="1" x14ac:dyDescent="0.25">
      <c r="A139" s="569"/>
      <c r="B139" s="781"/>
      <c r="C139" s="782"/>
      <c r="D139" s="23" t="s">
        <v>119</v>
      </c>
      <c r="E139" s="24"/>
      <c r="F139" s="24"/>
      <c r="G139" s="14"/>
      <c r="H139" s="507"/>
      <c r="I139" s="692"/>
      <c r="J139" s="24"/>
      <c r="K139" s="24"/>
    </row>
    <row r="140" spans="1:11" x14ac:dyDescent="0.25">
      <c r="A140" s="569"/>
      <c r="B140" s="781"/>
      <c r="C140" s="782"/>
      <c r="D140" s="23" t="s">
        <v>138</v>
      </c>
      <c r="E140" s="24">
        <v>177.5</v>
      </c>
      <c r="F140" s="24" t="s">
        <v>68</v>
      </c>
      <c r="G140" s="14"/>
      <c r="H140" s="507"/>
      <c r="I140" s="692"/>
      <c r="J140" s="24"/>
      <c r="K140" s="24"/>
    </row>
    <row r="141" spans="1:11" x14ac:dyDescent="0.25">
      <c r="A141" s="569"/>
      <c r="B141" s="781"/>
      <c r="C141" s="782"/>
      <c r="D141" s="23" t="s">
        <v>139</v>
      </c>
      <c r="E141" s="24"/>
      <c r="F141" s="24"/>
      <c r="G141" s="14"/>
      <c r="H141" s="507"/>
      <c r="I141" s="692"/>
      <c r="J141" s="24"/>
      <c r="K141" s="24"/>
    </row>
    <row r="142" spans="1:11" ht="25.5" x14ac:dyDescent="0.25">
      <c r="A142" s="569"/>
      <c r="B142" s="781"/>
      <c r="C142" s="782"/>
      <c r="D142" s="23" t="s">
        <v>140</v>
      </c>
      <c r="E142" s="24"/>
      <c r="F142" s="24"/>
      <c r="G142" s="14"/>
      <c r="H142" s="507"/>
      <c r="I142" s="692"/>
      <c r="J142" s="24"/>
      <c r="K142" s="24"/>
    </row>
    <row r="143" spans="1:11" ht="38.25" x14ac:dyDescent="0.25">
      <c r="A143" s="569"/>
      <c r="B143" s="781"/>
      <c r="C143" s="782"/>
      <c r="D143" s="23" t="s">
        <v>150</v>
      </c>
      <c r="E143" s="24"/>
      <c r="F143" s="24"/>
      <c r="G143" s="14"/>
      <c r="H143" s="507"/>
      <c r="I143" s="692"/>
      <c r="J143" s="24"/>
      <c r="K143" s="24"/>
    </row>
    <row r="144" spans="1:11" ht="25.5" x14ac:dyDescent="0.25">
      <c r="A144" s="569"/>
      <c r="B144" s="781"/>
      <c r="C144" s="782"/>
      <c r="D144" s="23" t="s">
        <v>151</v>
      </c>
      <c r="E144" s="24"/>
      <c r="F144" s="24"/>
      <c r="G144" s="14"/>
      <c r="H144" s="507"/>
      <c r="I144" s="692"/>
      <c r="J144" s="24"/>
      <c r="K144" s="24"/>
    </row>
    <row r="145" spans="1:11" ht="25.5" x14ac:dyDescent="0.25">
      <c r="A145" s="569"/>
      <c r="B145" s="781"/>
      <c r="C145" s="782"/>
      <c r="D145" s="23" t="s">
        <v>141</v>
      </c>
      <c r="E145" s="24"/>
      <c r="F145" s="24"/>
      <c r="G145" s="14"/>
      <c r="H145" s="507"/>
      <c r="I145" s="692"/>
      <c r="J145" s="24"/>
      <c r="K145" s="24"/>
    </row>
    <row r="146" spans="1:11" ht="38.25" x14ac:dyDescent="0.25">
      <c r="A146" s="569"/>
      <c r="B146" s="781"/>
      <c r="C146" s="782"/>
      <c r="D146" s="23" t="s">
        <v>142</v>
      </c>
      <c r="E146" s="24" t="s">
        <v>144</v>
      </c>
      <c r="F146" s="24" t="s">
        <v>143</v>
      </c>
      <c r="G146" s="14"/>
      <c r="H146" s="507"/>
      <c r="I146" s="692"/>
      <c r="J146" s="24"/>
      <c r="K146" s="24"/>
    </row>
    <row r="147" spans="1:11" x14ac:dyDescent="0.25">
      <c r="A147" s="569"/>
      <c r="B147" s="781"/>
      <c r="C147" s="782"/>
      <c r="D147" s="15" t="s">
        <v>113</v>
      </c>
      <c r="E147" s="24">
        <v>90</v>
      </c>
      <c r="F147" s="24" t="s">
        <v>16</v>
      </c>
      <c r="G147" s="14"/>
      <c r="H147" s="507"/>
      <c r="I147" s="692"/>
      <c r="J147" s="24"/>
      <c r="K147" s="24"/>
    </row>
    <row r="148" spans="1:11" x14ac:dyDescent="0.25">
      <c r="A148" s="569"/>
      <c r="B148" s="781"/>
      <c r="C148" s="782"/>
      <c r="D148" s="15" t="s">
        <v>114</v>
      </c>
      <c r="E148" s="24">
        <v>460</v>
      </c>
      <c r="F148" s="24" t="s">
        <v>16</v>
      </c>
      <c r="G148" s="14"/>
      <c r="H148" s="507"/>
      <c r="I148" s="692"/>
      <c r="J148" s="24"/>
      <c r="K148" s="24"/>
    </row>
    <row r="149" spans="1:11" ht="25.5" x14ac:dyDescent="0.25">
      <c r="A149" s="569"/>
      <c r="B149" s="781"/>
      <c r="C149" s="782"/>
      <c r="D149" s="23" t="s">
        <v>127</v>
      </c>
      <c r="E149" s="24"/>
      <c r="F149" s="24"/>
      <c r="G149" s="14"/>
      <c r="H149" s="507"/>
      <c r="I149" s="692"/>
      <c r="J149" s="24"/>
      <c r="K149" s="24"/>
    </row>
    <row r="150" spans="1:11" x14ac:dyDescent="0.25">
      <c r="A150" s="569"/>
      <c r="B150" s="781"/>
      <c r="C150" s="782"/>
      <c r="D150" s="23" t="s">
        <v>132</v>
      </c>
      <c r="E150" s="24"/>
      <c r="F150" s="24"/>
      <c r="G150" s="14"/>
      <c r="H150" s="507"/>
      <c r="I150" s="692"/>
      <c r="J150" s="24"/>
      <c r="K150" s="24"/>
    </row>
    <row r="151" spans="1:11" ht="25.5" x14ac:dyDescent="0.25">
      <c r="A151" s="569"/>
      <c r="B151" s="781"/>
      <c r="C151" s="782"/>
      <c r="D151" s="23" t="s">
        <v>152</v>
      </c>
      <c r="E151" s="24"/>
      <c r="F151" s="24"/>
      <c r="G151" s="14"/>
      <c r="H151" s="507"/>
      <c r="I151" s="692"/>
      <c r="J151" s="24"/>
      <c r="K151" s="24"/>
    </row>
    <row r="152" spans="1:11" ht="39.6" customHeight="1" x14ac:dyDescent="0.25">
      <c r="A152" s="569"/>
      <c r="B152" s="781"/>
      <c r="C152" s="782"/>
      <c r="D152" s="23" t="s">
        <v>119</v>
      </c>
      <c r="E152" s="24"/>
      <c r="F152" s="24"/>
      <c r="G152" s="14"/>
      <c r="H152" s="507"/>
      <c r="I152" s="692"/>
      <c r="J152" s="24"/>
      <c r="K152" s="24"/>
    </row>
    <row r="153" spans="1:11" ht="38.25" x14ac:dyDescent="0.25">
      <c r="A153" s="569"/>
      <c r="B153" s="781"/>
      <c r="C153" s="782"/>
      <c r="D153" s="23" t="s">
        <v>145</v>
      </c>
      <c r="E153" s="24" t="s">
        <v>146</v>
      </c>
      <c r="F153" s="24" t="s">
        <v>143</v>
      </c>
      <c r="G153" s="14"/>
      <c r="H153" s="507"/>
      <c r="I153" s="692"/>
      <c r="J153" s="24"/>
      <c r="K153" s="24"/>
    </row>
    <row r="154" spans="1:11" x14ac:dyDescent="0.25">
      <c r="A154" s="569"/>
      <c r="B154" s="781"/>
      <c r="C154" s="782"/>
      <c r="D154" s="15" t="s">
        <v>114</v>
      </c>
      <c r="E154" s="24">
        <v>60</v>
      </c>
      <c r="F154" s="24" t="s">
        <v>16</v>
      </c>
      <c r="G154" s="14"/>
      <c r="H154" s="507"/>
      <c r="I154" s="692"/>
      <c r="J154" s="24"/>
      <c r="K154" s="24"/>
    </row>
    <row r="155" spans="1:11" ht="25.5" x14ac:dyDescent="0.25">
      <c r="A155" s="569"/>
      <c r="B155" s="781"/>
      <c r="C155" s="782"/>
      <c r="D155" s="23" t="s">
        <v>127</v>
      </c>
      <c r="E155" s="24"/>
      <c r="F155" s="24"/>
      <c r="G155" s="14"/>
      <c r="H155" s="507"/>
      <c r="I155" s="692"/>
      <c r="J155" s="24"/>
      <c r="K155" s="24"/>
    </row>
    <row r="156" spans="1:11" x14ac:dyDescent="0.25">
      <c r="A156" s="569"/>
      <c r="B156" s="781"/>
      <c r="C156" s="782"/>
      <c r="D156" s="23" t="s">
        <v>132</v>
      </c>
      <c r="E156" s="24"/>
      <c r="F156" s="24"/>
      <c r="G156" s="14"/>
      <c r="H156" s="507"/>
      <c r="I156" s="692"/>
      <c r="J156" s="24"/>
      <c r="K156" s="24"/>
    </row>
    <row r="157" spans="1:11" ht="25.5" x14ac:dyDescent="0.25">
      <c r="A157" s="569"/>
      <c r="B157" s="781"/>
      <c r="C157" s="782"/>
      <c r="D157" s="23" t="s">
        <v>153</v>
      </c>
      <c r="E157" s="24"/>
      <c r="F157" s="24"/>
      <c r="G157" s="14"/>
      <c r="H157" s="507"/>
      <c r="I157" s="692"/>
      <c r="J157" s="24"/>
      <c r="K157" s="24"/>
    </row>
    <row r="158" spans="1:11" ht="39.6" customHeight="1" x14ac:dyDescent="0.25">
      <c r="A158" s="569"/>
      <c r="B158" s="781"/>
      <c r="C158" s="782"/>
      <c r="D158" s="23" t="s">
        <v>119</v>
      </c>
      <c r="E158" s="24"/>
      <c r="F158" s="24"/>
      <c r="G158" s="14"/>
      <c r="H158" s="507"/>
      <c r="I158" s="692"/>
      <c r="J158" s="24"/>
      <c r="K158" s="24"/>
    </row>
    <row r="159" spans="1:11" x14ac:dyDescent="0.25">
      <c r="A159" s="569"/>
      <c r="B159" s="781"/>
      <c r="C159" s="782"/>
      <c r="D159" s="23" t="s">
        <v>154</v>
      </c>
      <c r="E159" s="24">
        <v>121</v>
      </c>
      <c r="F159" s="24" t="s">
        <v>16</v>
      </c>
      <c r="G159" s="14"/>
      <c r="H159" s="507"/>
      <c r="I159" s="692"/>
      <c r="J159" s="24"/>
      <c r="K159" s="24"/>
    </row>
    <row r="160" spans="1:11" x14ac:dyDescent="0.25">
      <c r="A160" s="569"/>
      <c r="B160" s="781"/>
      <c r="C160" s="782"/>
      <c r="D160" s="23" t="s">
        <v>116</v>
      </c>
      <c r="E160" s="24"/>
      <c r="F160" s="24"/>
      <c r="G160" s="14"/>
      <c r="H160" s="507"/>
      <c r="I160" s="692"/>
      <c r="J160" s="24"/>
      <c r="K160" s="24"/>
    </row>
    <row r="161" spans="1:11" ht="38.25" x14ac:dyDescent="0.25">
      <c r="A161" s="569"/>
      <c r="B161" s="781"/>
      <c r="C161" s="782"/>
      <c r="D161" s="23" t="s">
        <v>155</v>
      </c>
      <c r="E161" s="24"/>
      <c r="F161" s="24"/>
      <c r="G161" s="14"/>
      <c r="H161" s="507"/>
      <c r="I161" s="692"/>
      <c r="J161" s="24"/>
      <c r="K161" s="24"/>
    </row>
    <row r="162" spans="1:11" x14ac:dyDescent="0.25">
      <c r="A162" s="569"/>
      <c r="B162" s="781"/>
      <c r="C162" s="782"/>
      <c r="D162" s="23" t="s">
        <v>156</v>
      </c>
      <c r="E162" s="24"/>
      <c r="F162" s="24"/>
      <c r="G162" s="14"/>
      <c r="H162" s="507"/>
      <c r="I162" s="692"/>
      <c r="J162" s="24"/>
      <c r="K162" s="24"/>
    </row>
    <row r="163" spans="1:11" ht="25.5" x14ac:dyDescent="0.25">
      <c r="A163" s="569"/>
      <c r="B163" s="781"/>
      <c r="C163" s="782"/>
      <c r="D163" s="23" t="s">
        <v>151</v>
      </c>
      <c r="E163" s="24"/>
      <c r="F163" s="24"/>
      <c r="G163" s="14"/>
      <c r="H163" s="507"/>
      <c r="I163" s="692"/>
      <c r="J163" s="24"/>
      <c r="K163" s="24"/>
    </row>
    <row r="164" spans="1:11" ht="39.6" customHeight="1" x14ac:dyDescent="0.25">
      <c r="A164" s="569"/>
      <c r="B164" s="783"/>
      <c r="C164" s="784"/>
      <c r="D164" s="23" t="s">
        <v>119</v>
      </c>
      <c r="E164" s="24"/>
      <c r="F164" s="24"/>
      <c r="G164" s="14"/>
      <c r="H164" s="507"/>
      <c r="I164" s="693"/>
      <c r="J164" s="24"/>
      <c r="K164" s="24"/>
    </row>
    <row r="165" spans="1:11" ht="14.45" customHeight="1" x14ac:dyDescent="0.25">
      <c r="A165" s="569">
        <v>3</v>
      </c>
      <c r="B165" s="779" t="s">
        <v>105</v>
      </c>
      <c r="C165" s="780"/>
      <c r="D165" s="529" t="s">
        <v>157</v>
      </c>
      <c r="E165" s="543"/>
      <c r="F165" s="543"/>
      <c r="G165" s="530"/>
      <c r="H165" s="16"/>
      <c r="I165" s="691"/>
      <c r="J165" s="24"/>
      <c r="K165" s="24"/>
    </row>
    <row r="166" spans="1:11" x14ac:dyDescent="0.25">
      <c r="A166" s="569"/>
      <c r="B166" s="781"/>
      <c r="C166" s="782"/>
      <c r="D166" s="23" t="s">
        <v>107</v>
      </c>
      <c r="E166" s="24">
        <v>29869.8</v>
      </c>
      <c r="F166" s="24" t="s">
        <v>68</v>
      </c>
      <c r="G166" s="14"/>
      <c r="H166" s="507">
        <v>1079182.8</v>
      </c>
      <c r="I166" s="692"/>
      <c r="J166" s="24"/>
      <c r="K166" s="24"/>
    </row>
    <row r="167" spans="1:11" x14ac:dyDescent="0.25">
      <c r="A167" s="569"/>
      <c r="B167" s="781"/>
      <c r="C167" s="782"/>
      <c r="D167" s="23" t="s">
        <v>109</v>
      </c>
      <c r="E167" s="24"/>
      <c r="F167" s="24"/>
      <c r="G167" s="14"/>
      <c r="H167" s="507"/>
      <c r="I167" s="692"/>
      <c r="J167" s="24"/>
      <c r="K167" s="24"/>
    </row>
    <row r="168" spans="1:11" ht="25.5" x14ac:dyDescent="0.25">
      <c r="A168" s="569"/>
      <c r="B168" s="781"/>
      <c r="C168" s="782"/>
      <c r="D168" s="23" t="s">
        <v>111</v>
      </c>
      <c r="E168" s="24"/>
      <c r="F168" s="24"/>
      <c r="G168" s="14"/>
      <c r="H168" s="507"/>
      <c r="I168" s="692"/>
      <c r="J168" s="24"/>
      <c r="K168" s="24"/>
    </row>
    <row r="169" spans="1:11" ht="38.25" x14ac:dyDescent="0.25">
      <c r="A169" s="569"/>
      <c r="B169" s="781"/>
      <c r="C169" s="782"/>
      <c r="D169" s="23" t="s">
        <v>158</v>
      </c>
      <c r="E169" s="24">
        <v>33</v>
      </c>
      <c r="F169" s="24" t="s">
        <v>16</v>
      </c>
      <c r="G169" s="14"/>
      <c r="H169" s="507"/>
      <c r="I169" s="692"/>
      <c r="J169" s="24"/>
      <c r="K169" s="24"/>
    </row>
    <row r="170" spans="1:11" x14ac:dyDescent="0.25">
      <c r="A170" s="569"/>
      <c r="B170" s="781"/>
      <c r="C170" s="782"/>
      <c r="D170" s="15" t="s">
        <v>113</v>
      </c>
      <c r="E170" s="24">
        <v>12</v>
      </c>
      <c r="F170" s="24" t="s">
        <v>16</v>
      </c>
      <c r="G170" s="14"/>
      <c r="H170" s="507"/>
      <c r="I170" s="692"/>
      <c r="J170" s="24"/>
      <c r="K170" s="24"/>
    </row>
    <row r="171" spans="1:11" x14ac:dyDescent="0.25">
      <c r="A171" s="569"/>
      <c r="B171" s="781"/>
      <c r="C171" s="782"/>
      <c r="D171" s="15" t="s">
        <v>114</v>
      </c>
      <c r="E171" s="24">
        <v>21</v>
      </c>
      <c r="F171" s="24" t="s">
        <v>16</v>
      </c>
      <c r="G171" s="14"/>
      <c r="H171" s="507"/>
      <c r="I171" s="692"/>
      <c r="J171" s="24"/>
      <c r="K171" s="24"/>
    </row>
    <row r="172" spans="1:11" ht="25.5" x14ac:dyDescent="0.25">
      <c r="A172" s="569"/>
      <c r="B172" s="781"/>
      <c r="C172" s="782"/>
      <c r="D172" s="23" t="s">
        <v>127</v>
      </c>
      <c r="E172" s="24"/>
      <c r="F172" s="24"/>
      <c r="G172" s="14"/>
      <c r="H172" s="507"/>
      <c r="I172" s="692"/>
      <c r="J172" s="24"/>
      <c r="K172" s="24"/>
    </row>
    <row r="173" spans="1:11" x14ac:dyDescent="0.25">
      <c r="A173" s="569"/>
      <c r="B173" s="781"/>
      <c r="C173" s="782"/>
      <c r="D173" s="23" t="s">
        <v>132</v>
      </c>
      <c r="E173" s="24"/>
      <c r="F173" s="24"/>
      <c r="G173" s="14"/>
      <c r="H173" s="507"/>
      <c r="I173" s="692"/>
      <c r="J173" s="24"/>
      <c r="K173" s="24"/>
    </row>
    <row r="174" spans="1:11" ht="25.5" x14ac:dyDescent="0.25">
      <c r="A174" s="569"/>
      <c r="B174" s="781"/>
      <c r="C174" s="782"/>
      <c r="D174" s="23" t="s">
        <v>159</v>
      </c>
      <c r="E174" s="24"/>
      <c r="F174" s="24"/>
      <c r="G174" s="14"/>
      <c r="H174" s="507"/>
      <c r="I174" s="692"/>
      <c r="J174" s="24"/>
      <c r="K174" s="24"/>
    </row>
    <row r="175" spans="1:11" ht="39.6" customHeight="1" x14ac:dyDescent="0.25">
      <c r="A175" s="569"/>
      <c r="B175" s="781"/>
      <c r="C175" s="782"/>
      <c r="D175" s="23" t="s">
        <v>119</v>
      </c>
      <c r="E175" s="24"/>
      <c r="F175" s="24"/>
      <c r="G175" s="14"/>
      <c r="H175" s="507"/>
      <c r="I175" s="692"/>
      <c r="J175" s="24"/>
      <c r="K175" s="24"/>
    </row>
    <row r="176" spans="1:11" ht="25.5" x14ac:dyDescent="0.25">
      <c r="A176" s="569"/>
      <c r="B176" s="781"/>
      <c r="C176" s="782"/>
      <c r="D176" s="23" t="s">
        <v>160</v>
      </c>
      <c r="E176" s="24">
        <v>588</v>
      </c>
      <c r="F176" s="24" t="s">
        <v>16</v>
      </c>
      <c r="G176" s="14"/>
      <c r="H176" s="507"/>
      <c r="I176" s="692"/>
      <c r="J176" s="24"/>
      <c r="K176" s="24"/>
    </row>
    <row r="177" spans="1:11" x14ac:dyDescent="0.25">
      <c r="A177" s="569"/>
      <c r="B177" s="781"/>
      <c r="C177" s="782"/>
      <c r="D177" s="15" t="s">
        <v>113</v>
      </c>
      <c r="E177" s="24">
        <v>137</v>
      </c>
      <c r="F177" s="24" t="s">
        <v>16</v>
      </c>
      <c r="G177" s="14"/>
      <c r="H177" s="507"/>
      <c r="I177" s="692"/>
      <c r="J177" s="24"/>
      <c r="K177" s="24"/>
    </row>
    <row r="178" spans="1:11" x14ac:dyDescent="0.25">
      <c r="A178" s="569"/>
      <c r="B178" s="781"/>
      <c r="C178" s="782"/>
      <c r="D178" s="15" t="s">
        <v>114</v>
      </c>
      <c r="E178" s="24">
        <v>451</v>
      </c>
      <c r="F178" s="24" t="s">
        <v>16</v>
      </c>
      <c r="G178" s="14"/>
      <c r="H178" s="507"/>
      <c r="I178" s="692"/>
      <c r="J178" s="24"/>
      <c r="K178" s="24"/>
    </row>
    <row r="179" spans="1:11" x14ac:dyDescent="0.25">
      <c r="A179" s="569"/>
      <c r="B179" s="781"/>
      <c r="C179" s="782"/>
      <c r="D179" s="23" t="s">
        <v>116</v>
      </c>
      <c r="E179" s="24"/>
      <c r="F179" s="24"/>
      <c r="G179" s="14"/>
      <c r="H179" s="507"/>
      <c r="I179" s="692"/>
      <c r="J179" s="24"/>
      <c r="K179" s="24"/>
    </row>
    <row r="180" spans="1:11" ht="25.5" x14ac:dyDescent="0.25">
      <c r="A180" s="569"/>
      <c r="B180" s="781"/>
      <c r="C180" s="782"/>
      <c r="D180" s="23" t="s">
        <v>117</v>
      </c>
      <c r="E180" s="24"/>
      <c r="F180" s="24"/>
      <c r="G180" s="14"/>
      <c r="H180" s="507"/>
      <c r="I180" s="692"/>
      <c r="J180" s="24"/>
      <c r="K180" s="24"/>
    </row>
    <row r="181" spans="1:11" ht="25.5" x14ac:dyDescent="0.25">
      <c r="A181" s="569"/>
      <c r="B181" s="781"/>
      <c r="C181" s="782"/>
      <c r="D181" s="23" t="s">
        <v>159</v>
      </c>
      <c r="E181" s="24"/>
      <c r="F181" s="24"/>
      <c r="G181" s="14"/>
      <c r="H181" s="507"/>
      <c r="I181" s="692"/>
      <c r="J181" s="24"/>
      <c r="K181" s="24"/>
    </row>
    <row r="182" spans="1:11" ht="39.6" customHeight="1" x14ac:dyDescent="0.25">
      <c r="A182" s="569"/>
      <c r="B182" s="781"/>
      <c r="C182" s="782"/>
      <c r="D182" s="23" t="s">
        <v>119</v>
      </c>
      <c r="E182" s="24"/>
      <c r="F182" s="24"/>
      <c r="G182" s="14"/>
      <c r="H182" s="507"/>
      <c r="I182" s="692"/>
      <c r="J182" s="24"/>
      <c r="K182" s="24"/>
    </row>
    <row r="183" spans="1:11" ht="38.25" x14ac:dyDescent="0.25">
      <c r="A183" s="569"/>
      <c r="B183" s="781"/>
      <c r="C183" s="782"/>
      <c r="D183" s="23" t="s">
        <v>161</v>
      </c>
      <c r="E183" s="24" t="s">
        <v>144</v>
      </c>
      <c r="F183" s="24" t="s">
        <v>143</v>
      </c>
      <c r="G183" s="14"/>
      <c r="H183" s="507"/>
      <c r="I183" s="692"/>
      <c r="J183" s="24"/>
      <c r="K183" s="24"/>
    </row>
    <row r="184" spans="1:11" x14ac:dyDescent="0.25">
      <c r="A184" s="569"/>
      <c r="B184" s="781"/>
      <c r="C184" s="782"/>
      <c r="D184" s="15" t="s">
        <v>113</v>
      </c>
      <c r="E184" s="24">
        <v>90</v>
      </c>
      <c r="F184" s="24" t="s">
        <v>16</v>
      </c>
      <c r="G184" s="14"/>
      <c r="H184" s="507"/>
      <c r="I184" s="692"/>
      <c r="J184" s="24"/>
      <c r="K184" s="24"/>
    </row>
    <row r="185" spans="1:11" x14ac:dyDescent="0.25">
      <c r="A185" s="569"/>
      <c r="B185" s="781"/>
      <c r="C185" s="782"/>
      <c r="D185" s="15" t="s">
        <v>114</v>
      </c>
      <c r="E185" s="24">
        <v>460</v>
      </c>
      <c r="F185" s="24" t="s">
        <v>16</v>
      </c>
      <c r="G185" s="14"/>
      <c r="H185" s="507"/>
      <c r="I185" s="692"/>
      <c r="J185" s="24"/>
      <c r="K185" s="24"/>
    </row>
    <row r="186" spans="1:11" ht="25.5" x14ac:dyDescent="0.25">
      <c r="A186" s="569"/>
      <c r="B186" s="781"/>
      <c r="C186" s="782"/>
      <c r="D186" s="23" t="s">
        <v>127</v>
      </c>
      <c r="E186" s="24"/>
      <c r="F186" s="24"/>
      <c r="G186" s="14"/>
      <c r="H186" s="507"/>
      <c r="I186" s="692"/>
      <c r="J186" s="24"/>
      <c r="K186" s="24"/>
    </row>
    <row r="187" spans="1:11" x14ac:dyDescent="0.25">
      <c r="A187" s="569"/>
      <c r="B187" s="781"/>
      <c r="C187" s="782"/>
      <c r="D187" s="23" t="s">
        <v>132</v>
      </c>
      <c r="E187" s="24"/>
      <c r="F187" s="24"/>
      <c r="G187" s="14"/>
      <c r="H187" s="507"/>
      <c r="I187" s="692"/>
      <c r="J187" s="24"/>
      <c r="K187" s="24"/>
    </row>
    <row r="188" spans="1:11" ht="25.5" x14ac:dyDescent="0.25">
      <c r="A188" s="569"/>
      <c r="B188" s="781"/>
      <c r="C188" s="782"/>
      <c r="D188" s="23" t="s">
        <v>152</v>
      </c>
      <c r="E188" s="24"/>
      <c r="F188" s="24"/>
      <c r="G188" s="14"/>
      <c r="H188" s="507"/>
      <c r="I188" s="692"/>
      <c r="J188" s="24"/>
      <c r="K188" s="24"/>
    </row>
    <row r="189" spans="1:11" ht="25.5" x14ac:dyDescent="0.25">
      <c r="A189" s="569"/>
      <c r="B189" s="781"/>
      <c r="C189" s="782"/>
      <c r="D189" s="23" t="s">
        <v>159</v>
      </c>
      <c r="E189" s="24"/>
      <c r="F189" s="24"/>
      <c r="G189" s="14"/>
      <c r="H189" s="507"/>
      <c r="I189" s="692"/>
      <c r="J189" s="24"/>
      <c r="K189" s="24"/>
    </row>
    <row r="190" spans="1:11" ht="39.6" customHeight="1" x14ac:dyDescent="0.25">
      <c r="A190" s="569"/>
      <c r="B190" s="781"/>
      <c r="C190" s="782"/>
      <c r="D190" s="23" t="s">
        <v>119</v>
      </c>
      <c r="E190" s="24"/>
      <c r="F190" s="24"/>
      <c r="G190" s="14"/>
      <c r="H190" s="507"/>
      <c r="I190" s="692"/>
      <c r="J190" s="24"/>
      <c r="K190" s="24"/>
    </row>
    <row r="191" spans="1:11" ht="38.25" x14ac:dyDescent="0.25">
      <c r="A191" s="569"/>
      <c r="B191" s="781"/>
      <c r="C191" s="782"/>
      <c r="D191" s="23" t="s">
        <v>148</v>
      </c>
      <c r="E191" s="24">
        <v>5455</v>
      </c>
      <c r="F191" s="24" t="s">
        <v>16</v>
      </c>
      <c r="G191" s="14"/>
      <c r="H191" s="507"/>
      <c r="I191" s="692"/>
      <c r="J191" s="24"/>
      <c r="K191" s="24"/>
    </row>
    <row r="192" spans="1:11" x14ac:dyDescent="0.25">
      <c r="A192" s="569"/>
      <c r="B192" s="781"/>
      <c r="C192" s="782"/>
      <c r="D192" s="15" t="s">
        <v>113</v>
      </c>
      <c r="E192" s="24">
        <v>1237</v>
      </c>
      <c r="F192" s="24" t="s">
        <v>16</v>
      </c>
      <c r="G192" s="14"/>
      <c r="H192" s="507"/>
      <c r="I192" s="692"/>
      <c r="J192" s="24"/>
      <c r="K192" s="24"/>
    </row>
    <row r="193" spans="1:11" x14ac:dyDescent="0.25">
      <c r="A193" s="569"/>
      <c r="B193" s="781"/>
      <c r="C193" s="782"/>
      <c r="D193" s="15" t="s">
        <v>114</v>
      </c>
      <c r="E193" s="24">
        <v>4218</v>
      </c>
      <c r="F193" s="24" t="s">
        <v>16</v>
      </c>
      <c r="G193" s="14"/>
      <c r="H193" s="507"/>
      <c r="I193" s="692"/>
      <c r="J193" s="24"/>
      <c r="K193" s="24"/>
    </row>
    <row r="194" spans="1:11" ht="25.5" x14ac:dyDescent="0.25">
      <c r="A194" s="569"/>
      <c r="B194" s="781"/>
      <c r="C194" s="782"/>
      <c r="D194" s="23" t="s">
        <v>127</v>
      </c>
      <c r="E194" s="24"/>
      <c r="F194" s="24"/>
      <c r="G194" s="14"/>
      <c r="H194" s="507"/>
      <c r="I194" s="692"/>
      <c r="J194" s="24"/>
      <c r="K194" s="24"/>
    </row>
    <row r="195" spans="1:11" x14ac:dyDescent="0.25">
      <c r="A195" s="569"/>
      <c r="B195" s="781"/>
      <c r="C195" s="782"/>
      <c r="D195" s="23" t="s">
        <v>132</v>
      </c>
      <c r="E195" s="24"/>
      <c r="F195" s="24"/>
      <c r="G195" s="14"/>
      <c r="H195" s="507"/>
      <c r="I195" s="692"/>
      <c r="J195" s="24"/>
      <c r="K195" s="24"/>
    </row>
    <row r="196" spans="1:11" ht="25.5" x14ac:dyDescent="0.25">
      <c r="A196" s="569"/>
      <c r="B196" s="781"/>
      <c r="C196" s="782"/>
      <c r="D196" s="23" t="s">
        <v>159</v>
      </c>
      <c r="E196" s="24"/>
      <c r="F196" s="24"/>
      <c r="G196" s="14"/>
      <c r="H196" s="507"/>
      <c r="I196" s="692"/>
      <c r="J196" s="24"/>
      <c r="K196" s="24"/>
    </row>
    <row r="197" spans="1:11" x14ac:dyDescent="0.25">
      <c r="A197" s="569"/>
      <c r="B197" s="781"/>
      <c r="C197" s="782"/>
      <c r="D197" s="23" t="s">
        <v>149</v>
      </c>
      <c r="E197" s="24"/>
      <c r="F197" s="24"/>
      <c r="G197" s="14"/>
      <c r="H197" s="507"/>
      <c r="I197" s="692"/>
      <c r="J197" s="24"/>
      <c r="K197" s="24"/>
    </row>
    <row r="198" spans="1:11" ht="39.6" customHeight="1" x14ac:dyDescent="0.25">
      <c r="A198" s="569"/>
      <c r="B198" s="781"/>
      <c r="C198" s="782"/>
      <c r="D198" s="23" t="s">
        <v>130</v>
      </c>
      <c r="E198" s="24"/>
      <c r="F198" s="24"/>
      <c r="G198" s="14"/>
      <c r="H198" s="507"/>
      <c r="I198" s="692"/>
      <c r="J198" s="24"/>
      <c r="K198" s="24"/>
    </row>
    <row r="199" spans="1:11" ht="38.25" x14ac:dyDescent="0.25">
      <c r="A199" s="569"/>
      <c r="B199" s="781"/>
      <c r="C199" s="782"/>
      <c r="D199" s="23" t="s">
        <v>162</v>
      </c>
      <c r="E199" s="24" t="s">
        <v>146</v>
      </c>
      <c r="F199" s="24" t="s">
        <v>143</v>
      </c>
      <c r="G199" s="14"/>
      <c r="H199" s="507"/>
      <c r="I199" s="692"/>
      <c r="J199" s="24"/>
      <c r="K199" s="24"/>
    </row>
    <row r="200" spans="1:11" x14ac:dyDescent="0.25">
      <c r="A200" s="569"/>
      <c r="B200" s="781"/>
      <c r="C200" s="782"/>
      <c r="D200" s="15" t="s">
        <v>114</v>
      </c>
      <c r="E200" s="24">
        <v>60</v>
      </c>
      <c r="F200" s="24" t="s">
        <v>16</v>
      </c>
      <c r="G200" s="14"/>
      <c r="H200" s="507"/>
      <c r="I200" s="692"/>
      <c r="J200" s="24"/>
      <c r="K200" s="24"/>
    </row>
    <row r="201" spans="1:11" ht="25.5" x14ac:dyDescent="0.25">
      <c r="A201" s="569"/>
      <c r="B201" s="781"/>
      <c r="C201" s="782"/>
      <c r="D201" s="23" t="s">
        <v>127</v>
      </c>
      <c r="E201" s="24"/>
      <c r="F201" s="24"/>
      <c r="G201" s="14"/>
      <c r="H201" s="507"/>
      <c r="I201" s="692"/>
      <c r="J201" s="24"/>
      <c r="K201" s="24"/>
    </row>
    <row r="202" spans="1:11" x14ac:dyDescent="0.25">
      <c r="A202" s="569"/>
      <c r="B202" s="781"/>
      <c r="C202" s="782"/>
      <c r="D202" s="23" t="s">
        <v>132</v>
      </c>
      <c r="E202" s="24"/>
      <c r="F202" s="24"/>
      <c r="G202" s="14"/>
      <c r="H202" s="507"/>
      <c r="I202" s="692"/>
      <c r="J202" s="24"/>
      <c r="K202" s="24"/>
    </row>
    <row r="203" spans="1:11" ht="25.5" x14ac:dyDescent="0.25">
      <c r="A203" s="569"/>
      <c r="B203" s="781"/>
      <c r="C203" s="782"/>
      <c r="D203" s="23" t="s">
        <v>153</v>
      </c>
      <c r="E203" s="24"/>
      <c r="F203" s="24"/>
      <c r="G203" s="14"/>
      <c r="H203" s="507"/>
      <c r="I203" s="692"/>
      <c r="J203" s="24"/>
      <c r="K203" s="24"/>
    </row>
    <row r="204" spans="1:11" ht="25.5" x14ac:dyDescent="0.25">
      <c r="A204" s="569"/>
      <c r="B204" s="781"/>
      <c r="C204" s="782"/>
      <c r="D204" s="23" t="s">
        <v>159</v>
      </c>
      <c r="E204" s="24"/>
      <c r="F204" s="24"/>
      <c r="G204" s="14"/>
      <c r="H204" s="507"/>
      <c r="I204" s="692"/>
      <c r="J204" s="24"/>
      <c r="K204" s="24"/>
    </row>
    <row r="205" spans="1:11" ht="39.6" customHeight="1" x14ac:dyDescent="0.25">
      <c r="A205" s="569"/>
      <c r="B205" s="781"/>
      <c r="C205" s="782"/>
      <c r="D205" s="23" t="s">
        <v>119</v>
      </c>
      <c r="E205" s="24"/>
      <c r="F205" s="24"/>
      <c r="G205" s="14"/>
      <c r="H205" s="507"/>
      <c r="I205" s="692"/>
      <c r="J205" s="24"/>
      <c r="K205" s="24"/>
    </row>
    <row r="206" spans="1:11" x14ac:dyDescent="0.25">
      <c r="A206" s="569"/>
      <c r="B206" s="781"/>
      <c r="C206" s="782"/>
      <c r="D206" s="23" t="s">
        <v>163</v>
      </c>
      <c r="E206" s="24">
        <v>37</v>
      </c>
      <c r="F206" s="24" t="s">
        <v>16</v>
      </c>
      <c r="G206" s="14"/>
      <c r="H206" s="507"/>
      <c r="I206" s="692"/>
      <c r="J206" s="24"/>
      <c r="K206" s="24"/>
    </row>
    <row r="207" spans="1:11" ht="25.5" x14ac:dyDescent="0.25">
      <c r="A207" s="569"/>
      <c r="B207" s="781"/>
      <c r="C207" s="782"/>
      <c r="D207" s="23" t="s">
        <v>127</v>
      </c>
      <c r="E207" s="24"/>
      <c r="F207" s="24"/>
      <c r="G207" s="14"/>
      <c r="H207" s="507"/>
      <c r="I207" s="692"/>
      <c r="J207" s="24"/>
      <c r="K207" s="24"/>
    </row>
    <row r="208" spans="1:11" x14ac:dyDescent="0.25">
      <c r="A208" s="569"/>
      <c r="B208" s="781"/>
      <c r="C208" s="782"/>
      <c r="D208" s="23" t="s">
        <v>128</v>
      </c>
      <c r="E208" s="24"/>
      <c r="F208" s="24"/>
      <c r="G208" s="14"/>
      <c r="H208" s="507"/>
      <c r="I208" s="692"/>
      <c r="J208" s="24"/>
      <c r="K208" s="24"/>
    </row>
    <row r="209" spans="1:11" ht="25.5" x14ac:dyDescent="0.25">
      <c r="A209" s="569"/>
      <c r="B209" s="781"/>
      <c r="C209" s="782"/>
      <c r="D209" s="23" t="s">
        <v>164</v>
      </c>
      <c r="E209" s="24"/>
      <c r="F209" s="24"/>
      <c r="G209" s="14"/>
      <c r="H209" s="507"/>
      <c r="I209" s="692"/>
      <c r="J209" s="24"/>
      <c r="K209" s="24"/>
    </row>
    <row r="210" spans="1:11" ht="39.6" customHeight="1" x14ac:dyDescent="0.25">
      <c r="A210" s="569"/>
      <c r="B210" s="781"/>
      <c r="C210" s="782"/>
      <c r="D210" s="23" t="s">
        <v>130</v>
      </c>
      <c r="E210" s="24"/>
      <c r="F210" s="24"/>
      <c r="G210" s="14"/>
      <c r="H210" s="507"/>
      <c r="I210" s="692"/>
      <c r="J210" s="24"/>
      <c r="K210" s="24"/>
    </row>
    <row r="211" spans="1:11" x14ac:dyDescent="0.25">
      <c r="A211" s="569"/>
      <c r="B211" s="781"/>
      <c r="C211" s="782"/>
      <c r="D211" s="23" t="s">
        <v>165</v>
      </c>
      <c r="E211" s="24">
        <v>467</v>
      </c>
      <c r="F211" s="24" t="s">
        <v>16</v>
      </c>
      <c r="G211" s="14"/>
      <c r="H211" s="507"/>
      <c r="I211" s="692"/>
      <c r="J211" s="24"/>
      <c r="K211" s="24"/>
    </row>
    <row r="212" spans="1:11" ht="25.5" x14ac:dyDescent="0.25">
      <c r="A212" s="569"/>
      <c r="B212" s="781"/>
      <c r="C212" s="782"/>
      <c r="D212" s="23" t="s">
        <v>127</v>
      </c>
      <c r="E212" s="24"/>
      <c r="F212" s="24"/>
      <c r="G212" s="14"/>
      <c r="H212" s="507"/>
      <c r="I212" s="692"/>
      <c r="J212" s="24"/>
      <c r="K212" s="24"/>
    </row>
    <row r="213" spans="1:11" x14ac:dyDescent="0.25">
      <c r="A213" s="569"/>
      <c r="B213" s="781"/>
      <c r="C213" s="782"/>
      <c r="D213" s="23" t="s">
        <v>132</v>
      </c>
      <c r="E213" s="24"/>
      <c r="F213" s="24"/>
      <c r="G213" s="14"/>
      <c r="H213" s="507"/>
      <c r="I213" s="692"/>
      <c r="J213" s="24"/>
      <c r="K213" s="24"/>
    </row>
    <row r="214" spans="1:11" ht="25.5" x14ac:dyDescent="0.25">
      <c r="A214" s="569"/>
      <c r="B214" s="781"/>
      <c r="C214" s="782"/>
      <c r="D214" s="23" t="s">
        <v>164</v>
      </c>
      <c r="E214" s="24"/>
      <c r="F214" s="24"/>
      <c r="G214" s="14"/>
      <c r="H214" s="507"/>
      <c r="I214" s="692"/>
      <c r="J214" s="24"/>
      <c r="K214" s="24"/>
    </row>
    <row r="215" spans="1:11" ht="39.6" customHeight="1" x14ac:dyDescent="0.25">
      <c r="A215" s="569"/>
      <c r="B215" s="781"/>
      <c r="C215" s="782"/>
      <c r="D215" s="23" t="s">
        <v>130</v>
      </c>
      <c r="E215" s="24"/>
      <c r="F215" s="24"/>
      <c r="G215" s="14"/>
      <c r="H215" s="507"/>
      <c r="I215" s="692"/>
      <c r="J215" s="24"/>
      <c r="K215" s="24"/>
    </row>
    <row r="216" spans="1:11" x14ac:dyDescent="0.25">
      <c r="A216" s="569"/>
      <c r="B216" s="781"/>
      <c r="C216" s="782"/>
      <c r="D216" s="23" t="s">
        <v>166</v>
      </c>
      <c r="E216" s="24">
        <v>177.5</v>
      </c>
      <c r="F216" s="24" t="s">
        <v>68</v>
      </c>
      <c r="G216" s="14"/>
      <c r="H216" s="507"/>
      <c r="I216" s="692"/>
      <c r="J216" s="24"/>
      <c r="K216" s="24"/>
    </row>
    <row r="217" spans="1:11" x14ac:dyDescent="0.25">
      <c r="A217" s="569"/>
      <c r="B217" s="781"/>
      <c r="C217" s="782"/>
      <c r="D217" s="23" t="s">
        <v>139</v>
      </c>
      <c r="E217" s="24"/>
      <c r="F217" s="24"/>
      <c r="G217" s="14"/>
      <c r="H217" s="507"/>
      <c r="I217" s="692"/>
      <c r="J217" s="24"/>
      <c r="K217" s="24"/>
    </row>
    <row r="218" spans="1:11" ht="25.5" x14ac:dyDescent="0.25">
      <c r="A218" s="569"/>
      <c r="B218" s="781"/>
      <c r="C218" s="782"/>
      <c r="D218" s="23" t="s">
        <v>140</v>
      </c>
      <c r="E218" s="24"/>
      <c r="F218" s="24"/>
      <c r="G218" s="14"/>
      <c r="H218" s="507"/>
      <c r="I218" s="692"/>
      <c r="J218" s="24"/>
      <c r="K218" s="24"/>
    </row>
    <row r="219" spans="1:11" ht="38.25" x14ac:dyDescent="0.25">
      <c r="A219" s="569"/>
      <c r="B219" s="781"/>
      <c r="C219" s="782"/>
      <c r="D219" s="23" t="s">
        <v>150</v>
      </c>
      <c r="E219" s="24"/>
      <c r="F219" s="24"/>
      <c r="G219" s="14"/>
      <c r="H219" s="507"/>
      <c r="I219" s="692"/>
      <c r="J219" s="24"/>
      <c r="K219" s="24"/>
    </row>
    <row r="220" spans="1:11" ht="25.5" x14ac:dyDescent="0.25">
      <c r="A220" s="569"/>
      <c r="B220" s="781"/>
      <c r="C220" s="782"/>
      <c r="D220" s="23" t="s">
        <v>151</v>
      </c>
      <c r="E220" s="24"/>
      <c r="F220" s="24"/>
      <c r="G220" s="14"/>
      <c r="H220" s="507"/>
      <c r="I220" s="692"/>
      <c r="J220" s="24"/>
      <c r="K220" s="24"/>
    </row>
    <row r="221" spans="1:11" ht="25.5" x14ac:dyDescent="0.25">
      <c r="A221" s="569"/>
      <c r="B221" s="781"/>
      <c r="C221" s="782"/>
      <c r="D221" s="23" t="s">
        <v>141</v>
      </c>
      <c r="E221" s="24"/>
      <c r="F221" s="24"/>
      <c r="G221" s="14"/>
      <c r="H221" s="507"/>
      <c r="I221" s="692"/>
      <c r="J221" s="24"/>
      <c r="K221" s="24"/>
    </row>
    <row r="222" spans="1:11" x14ac:dyDescent="0.25">
      <c r="A222" s="569"/>
      <c r="B222" s="781"/>
      <c r="C222" s="782"/>
      <c r="D222" s="23" t="s">
        <v>154</v>
      </c>
      <c r="E222" s="24">
        <v>121</v>
      </c>
      <c r="F222" s="24" t="s">
        <v>16</v>
      </c>
      <c r="G222" s="14"/>
      <c r="H222" s="507"/>
      <c r="I222" s="692"/>
      <c r="J222" s="24"/>
      <c r="K222" s="24"/>
    </row>
    <row r="223" spans="1:11" x14ac:dyDescent="0.25">
      <c r="A223" s="569"/>
      <c r="B223" s="781"/>
      <c r="C223" s="782"/>
      <c r="D223" s="23" t="s">
        <v>116</v>
      </c>
      <c r="E223" s="24"/>
      <c r="F223" s="24"/>
      <c r="G223" s="14"/>
      <c r="H223" s="507"/>
      <c r="I223" s="692"/>
      <c r="J223" s="24"/>
      <c r="K223" s="24"/>
    </row>
    <row r="224" spans="1:11" ht="38.25" x14ac:dyDescent="0.25">
      <c r="A224" s="569"/>
      <c r="B224" s="781"/>
      <c r="C224" s="782"/>
      <c r="D224" s="23" t="s">
        <v>155</v>
      </c>
      <c r="E224" s="24"/>
      <c r="F224" s="24"/>
      <c r="G224" s="14"/>
      <c r="H224" s="507"/>
      <c r="I224" s="692"/>
      <c r="J224" s="24"/>
      <c r="K224" s="24"/>
    </row>
    <row r="225" spans="1:11" x14ac:dyDescent="0.25">
      <c r="A225" s="569"/>
      <c r="B225" s="781"/>
      <c r="C225" s="782"/>
      <c r="D225" s="23" t="s">
        <v>156</v>
      </c>
      <c r="E225" s="24"/>
      <c r="F225" s="24"/>
      <c r="G225" s="14"/>
      <c r="H225" s="507"/>
      <c r="I225" s="692"/>
      <c r="J225" s="24"/>
      <c r="K225" s="24"/>
    </row>
    <row r="226" spans="1:11" ht="25.5" x14ac:dyDescent="0.25">
      <c r="A226" s="569"/>
      <c r="B226" s="783"/>
      <c r="C226" s="784"/>
      <c r="D226" s="23" t="s">
        <v>151</v>
      </c>
      <c r="E226" s="24"/>
      <c r="F226" s="24"/>
      <c r="G226" s="14"/>
      <c r="H226" s="507"/>
      <c r="I226" s="693"/>
      <c r="J226" s="24"/>
      <c r="K226" s="24"/>
    </row>
    <row r="227" spans="1:11" x14ac:dyDescent="0.25">
      <c r="A227" s="793">
        <v>4</v>
      </c>
      <c r="C227" s="507" t="s">
        <v>167</v>
      </c>
      <c r="D227" s="507"/>
      <c r="E227" s="507"/>
      <c r="F227" s="507"/>
      <c r="G227" s="507"/>
      <c r="H227" s="13"/>
      <c r="I227" s="13"/>
      <c r="J227" s="24"/>
      <c r="K227" s="24"/>
    </row>
    <row r="228" spans="1:11" ht="14.45" customHeight="1" x14ac:dyDescent="0.25">
      <c r="A228" s="793"/>
      <c r="B228" s="779" t="s">
        <v>105</v>
      </c>
      <c r="C228" s="780"/>
      <c r="D228" s="497" t="s">
        <v>107</v>
      </c>
      <c r="E228" s="507">
        <v>29869.8</v>
      </c>
      <c r="F228" s="531" t="s">
        <v>68</v>
      </c>
      <c r="G228" s="14"/>
      <c r="H228" s="507">
        <v>1061810.3999999999</v>
      </c>
      <c r="I228" s="14"/>
      <c r="J228" s="24"/>
      <c r="K228" s="24"/>
    </row>
    <row r="229" spans="1:11" x14ac:dyDescent="0.25">
      <c r="A229" s="793"/>
      <c r="B229" s="781"/>
      <c r="C229" s="782"/>
      <c r="D229" s="497"/>
      <c r="E229" s="507"/>
      <c r="F229" s="532"/>
      <c r="G229" s="14"/>
      <c r="H229" s="507"/>
      <c r="I229" s="14"/>
      <c r="J229" s="24"/>
      <c r="K229" s="24"/>
    </row>
    <row r="230" spans="1:11" x14ac:dyDescent="0.25">
      <c r="A230" s="793"/>
      <c r="B230" s="781"/>
      <c r="C230" s="782"/>
      <c r="D230" s="23" t="s">
        <v>109</v>
      </c>
      <c r="E230" s="24"/>
      <c r="F230" s="24"/>
      <c r="G230" s="14"/>
      <c r="H230" s="507"/>
      <c r="I230" s="14"/>
      <c r="J230" s="24"/>
      <c r="K230" s="24"/>
    </row>
    <row r="231" spans="1:11" ht="25.5" x14ac:dyDescent="0.25">
      <c r="A231" s="793"/>
      <c r="B231" s="781"/>
      <c r="C231" s="782"/>
      <c r="D231" s="23" t="s">
        <v>111</v>
      </c>
      <c r="E231" s="24"/>
      <c r="F231" s="24"/>
      <c r="G231" s="14"/>
      <c r="H231" s="507"/>
      <c r="I231" s="14"/>
      <c r="J231" s="24"/>
      <c r="K231" s="24"/>
    </row>
    <row r="232" spans="1:11" ht="38.25" x14ac:dyDescent="0.25">
      <c r="A232" s="793"/>
      <c r="B232" s="781"/>
      <c r="C232" s="782"/>
      <c r="D232" s="23" t="s">
        <v>158</v>
      </c>
      <c r="E232" s="24">
        <v>33</v>
      </c>
      <c r="F232" s="24" t="s">
        <v>16</v>
      </c>
      <c r="G232" s="14"/>
      <c r="H232" s="507"/>
      <c r="I232" s="14"/>
      <c r="J232" s="24"/>
      <c r="K232" s="24"/>
    </row>
    <row r="233" spans="1:11" x14ac:dyDescent="0.25">
      <c r="A233" s="793"/>
      <c r="B233" s="781"/>
      <c r="C233" s="782"/>
      <c r="D233" s="15" t="s">
        <v>113</v>
      </c>
      <c r="E233" s="24">
        <v>12</v>
      </c>
      <c r="F233" s="24" t="s">
        <v>16</v>
      </c>
      <c r="G233" s="14"/>
      <c r="H233" s="507"/>
      <c r="I233" s="14"/>
      <c r="J233" s="24"/>
      <c r="K233" s="24"/>
    </row>
    <row r="234" spans="1:11" x14ac:dyDescent="0.25">
      <c r="A234" s="793"/>
      <c r="B234" s="781"/>
      <c r="C234" s="782"/>
      <c r="D234" s="15" t="s">
        <v>114</v>
      </c>
      <c r="E234" s="24">
        <v>21</v>
      </c>
      <c r="F234" s="24" t="s">
        <v>16</v>
      </c>
      <c r="G234" s="14"/>
      <c r="H234" s="507"/>
      <c r="I234" s="14"/>
      <c r="J234" s="24"/>
      <c r="K234" s="24"/>
    </row>
    <row r="235" spans="1:11" ht="25.5" x14ac:dyDescent="0.25">
      <c r="A235" s="793"/>
      <c r="B235" s="781"/>
      <c r="C235" s="782"/>
      <c r="D235" s="23" t="s">
        <v>127</v>
      </c>
      <c r="E235" s="24"/>
      <c r="F235" s="24"/>
      <c r="G235" s="14"/>
      <c r="H235" s="507"/>
      <c r="I235" s="14"/>
      <c r="J235" s="24"/>
      <c r="K235" s="24"/>
    </row>
    <row r="236" spans="1:11" x14ac:dyDescent="0.25">
      <c r="A236" s="793"/>
      <c r="B236" s="781"/>
      <c r="C236" s="782"/>
      <c r="D236" s="23" t="s">
        <v>132</v>
      </c>
      <c r="E236" s="24"/>
      <c r="F236" s="24"/>
      <c r="G236" s="14"/>
      <c r="H236" s="507"/>
      <c r="I236" s="14"/>
      <c r="J236" s="24"/>
      <c r="K236" s="24"/>
    </row>
    <row r="237" spans="1:11" ht="39.6" customHeight="1" x14ac:dyDescent="0.25">
      <c r="A237" s="793"/>
      <c r="B237" s="781"/>
      <c r="C237" s="782"/>
      <c r="D237" s="23" t="s">
        <v>119</v>
      </c>
      <c r="E237" s="24"/>
      <c r="F237" s="24"/>
      <c r="G237" s="14"/>
      <c r="H237" s="507"/>
      <c r="I237" s="14"/>
      <c r="J237" s="24"/>
      <c r="K237" s="24"/>
    </row>
    <row r="238" spans="1:11" ht="25.5" x14ac:dyDescent="0.25">
      <c r="A238" s="793"/>
      <c r="B238" s="781"/>
      <c r="C238" s="782"/>
      <c r="D238" s="23" t="s">
        <v>160</v>
      </c>
      <c r="E238" s="24">
        <v>588</v>
      </c>
      <c r="F238" s="24" t="s">
        <v>16</v>
      </c>
      <c r="G238" s="14"/>
      <c r="H238" s="507"/>
      <c r="I238" s="14"/>
      <c r="J238" s="24"/>
      <c r="K238" s="24"/>
    </row>
    <row r="239" spans="1:11" x14ac:dyDescent="0.25">
      <c r="A239" s="793"/>
      <c r="B239" s="781"/>
      <c r="C239" s="782"/>
      <c r="D239" s="15" t="s">
        <v>113</v>
      </c>
      <c r="E239" s="24">
        <v>137</v>
      </c>
      <c r="F239" s="24" t="s">
        <v>16</v>
      </c>
      <c r="G239" s="14"/>
      <c r="H239" s="507"/>
      <c r="I239" s="14"/>
      <c r="J239" s="24"/>
      <c r="K239" s="24"/>
    </row>
    <row r="240" spans="1:11" x14ac:dyDescent="0.25">
      <c r="A240" s="793"/>
      <c r="B240" s="781"/>
      <c r="C240" s="782"/>
      <c r="D240" s="15" t="s">
        <v>114</v>
      </c>
      <c r="E240" s="24">
        <v>451</v>
      </c>
      <c r="F240" s="24" t="s">
        <v>16</v>
      </c>
      <c r="G240" s="14"/>
      <c r="H240" s="507"/>
      <c r="I240" s="14"/>
      <c r="J240" s="24"/>
      <c r="K240" s="24"/>
    </row>
    <row r="241" spans="1:11" x14ac:dyDescent="0.25">
      <c r="A241" s="793"/>
      <c r="B241" s="781"/>
      <c r="C241" s="782"/>
      <c r="D241" s="23" t="s">
        <v>116</v>
      </c>
      <c r="E241" s="24"/>
      <c r="F241" s="24"/>
      <c r="G241" s="14"/>
      <c r="H241" s="507"/>
      <c r="I241" s="14"/>
      <c r="J241" s="24"/>
      <c r="K241" s="24"/>
    </row>
    <row r="242" spans="1:11" ht="25.5" x14ac:dyDescent="0.25">
      <c r="A242" s="793"/>
      <c r="B242" s="781"/>
      <c r="C242" s="782"/>
      <c r="D242" s="23" t="s">
        <v>117</v>
      </c>
      <c r="E242" s="24"/>
      <c r="F242" s="24"/>
      <c r="G242" s="14"/>
      <c r="H242" s="507"/>
      <c r="I242" s="14"/>
      <c r="J242" s="24"/>
      <c r="K242" s="24"/>
    </row>
    <row r="243" spans="1:11" ht="38.25" x14ac:dyDescent="0.25">
      <c r="A243" s="793"/>
      <c r="B243" s="781"/>
      <c r="C243" s="782"/>
      <c r="D243" s="23" t="s">
        <v>168</v>
      </c>
      <c r="E243" s="24"/>
      <c r="F243" s="24"/>
      <c r="G243" s="14"/>
      <c r="H243" s="507"/>
      <c r="I243" s="14"/>
      <c r="J243" s="24"/>
      <c r="K243" s="24"/>
    </row>
    <row r="244" spans="1:11" ht="39.6" customHeight="1" x14ac:dyDescent="0.25">
      <c r="A244" s="793"/>
      <c r="B244" s="781"/>
      <c r="C244" s="782"/>
      <c r="D244" s="23" t="s">
        <v>119</v>
      </c>
      <c r="E244" s="24"/>
      <c r="F244" s="24"/>
      <c r="G244" s="14"/>
      <c r="H244" s="507"/>
      <c r="I244" s="14"/>
      <c r="J244" s="24"/>
      <c r="K244" s="24"/>
    </row>
    <row r="245" spans="1:11" ht="38.25" x14ac:dyDescent="0.25">
      <c r="A245" s="793"/>
      <c r="B245" s="781"/>
      <c r="C245" s="782"/>
      <c r="D245" s="23" t="s">
        <v>161</v>
      </c>
      <c r="E245" s="24" t="s">
        <v>144</v>
      </c>
      <c r="F245" s="24" t="s">
        <v>143</v>
      </c>
      <c r="G245" s="14"/>
      <c r="H245" s="507"/>
      <c r="I245" s="14"/>
      <c r="J245" s="24"/>
      <c r="K245" s="24"/>
    </row>
    <row r="246" spans="1:11" x14ac:dyDescent="0.25">
      <c r="A246" s="793"/>
      <c r="B246" s="781"/>
      <c r="C246" s="782"/>
      <c r="D246" s="15" t="s">
        <v>113</v>
      </c>
      <c r="E246" s="24">
        <v>90</v>
      </c>
      <c r="F246" s="24" t="s">
        <v>16</v>
      </c>
      <c r="G246" s="14"/>
      <c r="H246" s="507"/>
      <c r="I246" s="14"/>
      <c r="J246" s="24"/>
      <c r="K246" s="24"/>
    </row>
    <row r="247" spans="1:11" x14ac:dyDescent="0.25">
      <c r="A247" s="793"/>
      <c r="B247" s="781"/>
      <c r="C247" s="782"/>
      <c r="D247" s="15" t="s">
        <v>114</v>
      </c>
      <c r="E247" s="24">
        <v>460</v>
      </c>
      <c r="F247" s="24" t="s">
        <v>16</v>
      </c>
      <c r="G247" s="14"/>
      <c r="H247" s="507"/>
      <c r="I247" s="14"/>
      <c r="J247" s="24"/>
      <c r="K247" s="24"/>
    </row>
    <row r="248" spans="1:11" ht="25.5" x14ac:dyDescent="0.25">
      <c r="A248" s="793"/>
      <c r="B248" s="781"/>
      <c r="C248" s="782"/>
      <c r="D248" s="23" t="s">
        <v>127</v>
      </c>
      <c r="E248" s="24"/>
      <c r="F248" s="24"/>
      <c r="G248" s="14"/>
      <c r="H248" s="507"/>
      <c r="I248" s="14"/>
      <c r="J248" s="24"/>
      <c r="K248" s="24"/>
    </row>
    <row r="249" spans="1:11" x14ac:dyDescent="0.25">
      <c r="A249" s="793"/>
      <c r="B249" s="781"/>
      <c r="C249" s="782"/>
      <c r="D249" s="23" t="s">
        <v>132</v>
      </c>
      <c r="E249" s="24"/>
      <c r="F249" s="24"/>
      <c r="G249" s="14"/>
      <c r="H249" s="507"/>
      <c r="I249" s="14"/>
      <c r="J249" s="24"/>
      <c r="K249" s="24"/>
    </row>
    <row r="250" spans="1:11" ht="39.6" customHeight="1" x14ac:dyDescent="0.25">
      <c r="A250" s="793"/>
      <c r="B250" s="781"/>
      <c r="C250" s="782"/>
      <c r="D250" s="23" t="s">
        <v>119</v>
      </c>
      <c r="E250" s="24"/>
      <c r="F250" s="24"/>
      <c r="G250" s="14"/>
      <c r="H250" s="507"/>
      <c r="I250" s="14"/>
      <c r="J250" s="24"/>
      <c r="K250" s="24"/>
    </row>
    <row r="251" spans="1:11" ht="38.25" x14ac:dyDescent="0.25">
      <c r="A251" s="793"/>
      <c r="B251" s="781"/>
      <c r="C251" s="782"/>
      <c r="D251" s="23" t="s">
        <v>148</v>
      </c>
      <c r="E251" s="24">
        <v>5455</v>
      </c>
      <c r="F251" s="24" t="s">
        <v>16</v>
      </c>
      <c r="G251" s="14"/>
      <c r="H251" s="507"/>
      <c r="I251" s="14"/>
      <c r="J251" s="24"/>
      <c r="K251" s="24"/>
    </row>
    <row r="252" spans="1:11" x14ac:dyDescent="0.25">
      <c r="A252" s="793"/>
      <c r="B252" s="781"/>
      <c r="C252" s="782"/>
      <c r="D252" s="15" t="s">
        <v>113</v>
      </c>
      <c r="E252" s="24">
        <v>1237</v>
      </c>
      <c r="F252" s="24" t="s">
        <v>16</v>
      </c>
      <c r="G252" s="14"/>
      <c r="H252" s="507"/>
      <c r="I252" s="14"/>
      <c r="J252" s="24"/>
      <c r="K252" s="24"/>
    </row>
    <row r="253" spans="1:11" x14ac:dyDescent="0.25">
      <c r="A253" s="793"/>
      <c r="B253" s="781"/>
      <c r="C253" s="782"/>
      <c r="D253" s="15" t="s">
        <v>114</v>
      </c>
      <c r="E253" s="24">
        <v>4218</v>
      </c>
      <c r="F253" s="24" t="s">
        <v>16</v>
      </c>
      <c r="G253" s="14"/>
      <c r="H253" s="507"/>
      <c r="I253" s="14"/>
      <c r="J253" s="24"/>
      <c r="K253" s="24"/>
    </row>
    <row r="254" spans="1:11" ht="25.5" x14ac:dyDescent="0.25">
      <c r="A254" s="793"/>
      <c r="B254" s="781"/>
      <c r="C254" s="782"/>
      <c r="D254" s="23" t="s">
        <v>127</v>
      </c>
      <c r="E254" s="24"/>
      <c r="F254" s="24"/>
      <c r="G254" s="14"/>
      <c r="H254" s="507"/>
      <c r="I254" s="14"/>
      <c r="J254" s="24"/>
      <c r="K254" s="24"/>
    </row>
    <row r="255" spans="1:11" x14ac:dyDescent="0.25">
      <c r="A255" s="793"/>
      <c r="B255" s="781"/>
      <c r="C255" s="782"/>
      <c r="D255" s="23" t="s">
        <v>132</v>
      </c>
      <c r="E255" s="24"/>
      <c r="F255" s="24"/>
      <c r="G255" s="14"/>
      <c r="H255" s="507"/>
      <c r="I255" s="14"/>
      <c r="J255" s="24"/>
      <c r="K255" s="24"/>
    </row>
    <row r="256" spans="1:11" x14ac:dyDescent="0.25">
      <c r="A256" s="793"/>
      <c r="B256" s="781"/>
      <c r="C256" s="782"/>
      <c r="D256" s="23" t="s">
        <v>149</v>
      </c>
      <c r="E256" s="24"/>
      <c r="F256" s="24"/>
      <c r="G256" s="14"/>
      <c r="H256" s="507"/>
      <c r="I256" s="14"/>
      <c r="J256" s="24"/>
      <c r="K256" s="24"/>
    </row>
    <row r="257" spans="1:11" ht="39.6" customHeight="1" x14ac:dyDescent="0.25">
      <c r="A257" s="793"/>
      <c r="B257" s="781"/>
      <c r="C257" s="782"/>
      <c r="D257" s="23" t="s">
        <v>130</v>
      </c>
      <c r="E257" s="24"/>
      <c r="F257" s="24"/>
      <c r="G257" s="14"/>
      <c r="H257" s="507"/>
      <c r="I257" s="14"/>
      <c r="J257" s="24"/>
      <c r="K257" s="24"/>
    </row>
    <row r="258" spans="1:11" ht="38.25" x14ac:dyDescent="0.25">
      <c r="A258" s="793"/>
      <c r="B258" s="781"/>
      <c r="C258" s="782"/>
      <c r="D258" s="23" t="s">
        <v>162</v>
      </c>
      <c r="E258" s="24" t="s">
        <v>146</v>
      </c>
      <c r="F258" s="24" t="s">
        <v>143</v>
      </c>
      <c r="G258" s="14"/>
      <c r="H258" s="507"/>
      <c r="I258" s="14"/>
      <c r="J258" s="24"/>
      <c r="K258" s="24"/>
    </row>
    <row r="259" spans="1:11" x14ac:dyDescent="0.25">
      <c r="A259" s="793"/>
      <c r="B259" s="781"/>
      <c r="C259" s="782"/>
      <c r="D259" s="15" t="s">
        <v>114</v>
      </c>
      <c r="E259" s="24">
        <v>60</v>
      </c>
      <c r="F259" s="24" t="s">
        <v>16</v>
      </c>
      <c r="G259" s="14"/>
      <c r="H259" s="507"/>
      <c r="I259" s="14"/>
      <c r="J259" s="24"/>
      <c r="K259" s="24"/>
    </row>
    <row r="260" spans="1:11" ht="25.5" x14ac:dyDescent="0.25">
      <c r="A260" s="793"/>
      <c r="B260" s="781"/>
      <c r="C260" s="782"/>
      <c r="D260" s="23" t="s">
        <v>127</v>
      </c>
      <c r="E260" s="24"/>
      <c r="F260" s="24"/>
      <c r="G260" s="14"/>
      <c r="H260" s="507"/>
      <c r="I260" s="14"/>
      <c r="J260" s="24"/>
      <c r="K260" s="24"/>
    </row>
    <row r="261" spans="1:11" x14ac:dyDescent="0.25">
      <c r="A261" s="793"/>
      <c r="B261" s="781"/>
      <c r="C261" s="782"/>
      <c r="D261" s="23" t="s">
        <v>132</v>
      </c>
      <c r="E261" s="24"/>
      <c r="F261" s="24"/>
      <c r="G261" s="14"/>
      <c r="H261" s="507"/>
      <c r="I261" s="14"/>
      <c r="J261" s="24"/>
      <c r="K261" s="24"/>
    </row>
    <row r="262" spans="1:11" ht="25.5" x14ac:dyDescent="0.25">
      <c r="A262" s="793"/>
      <c r="B262" s="781"/>
      <c r="C262" s="782"/>
      <c r="D262" s="23" t="s">
        <v>153</v>
      </c>
      <c r="E262" s="24"/>
      <c r="F262" s="24"/>
      <c r="G262" s="14"/>
      <c r="H262" s="507"/>
      <c r="I262" s="14"/>
      <c r="J262" s="24"/>
      <c r="K262" s="24"/>
    </row>
    <row r="263" spans="1:11" ht="39.6" customHeight="1" x14ac:dyDescent="0.25">
      <c r="A263" s="793"/>
      <c r="B263" s="781"/>
      <c r="C263" s="782"/>
      <c r="D263" s="23" t="s">
        <v>119</v>
      </c>
      <c r="E263" s="24"/>
      <c r="F263" s="24"/>
      <c r="G263" s="14"/>
      <c r="H263" s="507"/>
      <c r="I263" s="14"/>
      <c r="J263" s="24"/>
      <c r="K263" s="24"/>
    </row>
    <row r="264" spans="1:11" x14ac:dyDescent="0.25">
      <c r="A264" s="793"/>
      <c r="B264" s="781"/>
      <c r="C264" s="782"/>
      <c r="D264" s="23" t="s">
        <v>163</v>
      </c>
      <c r="E264" s="24">
        <v>37</v>
      </c>
      <c r="F264" s="24" t="s">
        <v>16</v>
      </c>
      <c r="G264" s="14"/>
      <c r="H264" s="507"/>
      <c r="I264" s="14"/>
      <c r="J264" s="24"/>
      <c r="K264" s="24"/>
    </row>
    <row r="265" spans="1:11" ht="25.5" x14ac:dyDescent="0.25">
      <c r="A265" s="793"/>
      <c r="B265" s="781"/>
      <c r="C265" s="782"/>
      <c r="D265" s="23" t="s">
        <v>127</v>
      </c>
      <c r="E265" s="24"/>
      <c r="F265" s="24"/>
      <c r="G265" s="14"/>
      <c r="H265" s="507"/>
      <c r="I265" s="14"/>
      <c r="J265" s="24"/>
      <c r="K265" s="24"/>
    </row>
    <row r="266" spans="1:11" x14ac:dyDescent="0.25">
      <c r="A266" s="793"/>
      <c r="B266" s="781"/>
      <c r="C266" s="782"/>
      <c r="D266" s="23" t="s">
        <v>128</v>
      </c>
      <c r="E266" s="24"/>
      <c r="F266" s="24"/>
      <c r="G266" s="14"/>
      <c r="H266" s="507"/>
      <c r="I266" s="14"/>
      <c r="J266" s="24"/>
      <c r="K266" s="24"/>
    </row>
    <row r="267" spans="1:11" ht="39.6" customHeight="1" x14ac:dyDescent="0.25">
      <c r="A267" s="793"/>
      <c r="B267" s="781"/>
      <c r="C267" s="782"/>
      <c r="D267" s="23" t="s">
        <v>130</v>
      </c>
      <c r="E267" s="24"/>
      <c r="F267" s="24"/>
      <c r="G267" s="14"/>
      <c r="H267" s="507"/>
      <c r="I267" s="14"/>
      <c r="J267" s="24"/>
      <c r="K267" s="24"/>
    </row>
    <row r="268" spans="1:11" x14ac:dyDescent="0.25">
      <c r="A268" s="793"/>
      <c r="B268" s="781"/>
      <c r="C268" s="782"/>
      <c r="D268" s="23" t="s">
        <v>165</v>
      </c>
      <c r="E268" s="24">
        <v>467</v>
      </c>
      <c r="F268" s="24" t="s">
        <v>16</v>
      </c>
      <c r="G268" s="14"/>
      <c r="H268" s="507"/>
      <c r="I268" s="14"/>
      <c r="J268" s="24"/>
      <c r="K268" s="24"/>
    </row>
    <row r="269" spans="1:11" ht="25.5" x14ac:dyDescent="0.25">
      <c r="A269" s="793"/>
      <c r="B269" s="781"/>
      <c r="C269" s="782"/>
      <c r="D269" s="23" t="s">
        <v>127</v>
      </c>
      <c r="E269" s="24"/>
      <c r="F269" s="24"/>
      <c r="G269" s="14"/>
      <c r="H269" s="507"/>
      <c r="I269" s="14"/>
      <c r="J269" s="24"/>
      <c r="K269" s="24"/>
    </row>
    <row r="270" spans="1:11" x14ac:dyDescent="0.25">
      <c r="A270" s="793"/>
      <c r="B270" s="781"/>
      <c r="C270" s="782"/>
      <c r="D270" s="23" t="s">
        <v>132</v>
      </c>
      <c r="E270" s="24"/>
      <c r="F270" s="24"/>
      <c r="G270" s="14"/>
      <c r="H270" s="507"/>
      <c r="I270" s="14"/>
      <c r="J270" s="24"/>
      <c r="K270" s="24"/>
    </row>
    <row r="271" spans="1:11" ht="39.6" customHeight="1" x14ac:dyDescent="0.25">
      <c r="A271" s="793"/>
      <c r="B271" s="781"/>
      <c r="C271" s="782"/>
      <c r="D271" s="23" t="s">
        <v>130</v>
      </c>
      <c r="E271" s="24"/>
      <c r="F271" s="24"/>
      <c r="G271" s="14"/>
      <c r="H271" s="507"/>
      <c r="I271" s="14"/>
      <c r="J271" s="24"/>
      <c r="K271" s="24"/>
    </row>
    <row r="272" spans="1:11" x14ac:dyDescent="0.25">
      <c r="A272" s="793"/>
      <c r="B272" s="781"/>
      <c r="C272" s="782"/>
      <c r="D272" s="23" t="s">
        <v>166</v>
      </c>
      <c r="E272" s="24">
        <v>177.5</v>
      </c>
      <c r="F272" s="24" t="s">
        <v>68</v>
      </c>
      <c r="G272" s="14"/>
      <c r="H272" s="507"/>
      <c r="I272" s="14"/>
      <c r="J272" s="24"/>
      <c r="K272" s="24"/>
    </row>
    <row r="273" spans="1:11" x14ac:dyDescent="0.25">
      <c r="A273" s="793"/>
      <c r="B273" s="781"/>
      <c r="C273" s="782"/>
      <c r="D273" s="23" t="s">
        <v>139</v>
      </c>
      <c r="E273" s="24"/>
      <c r="F273" s="24"/>
      <c r="G273" s="14"/>
      <c r="H273" s="507"/>
      <c r="I273" s="14"/>
      <c r="J273" s="24"/>
      <c r="K273" s="24"/>
    </row>
    <row r="274" spans="1:11" ht="25.5" x14ac:dyDescent="0.25">
      <c r="A274" s="793"/>
      <c r="B274" s="781"/>
      <c r="C274" s="782"/>
      <c r="D274" s="23" t="s">
        <v>140</v>
      </c>
      <c r="E274" s="24"/>
      <c r="F274" s="24"/>
      <c r="G274" s="14"/>
      <c r="H274" s="507"/>
      <c r="I274" s="14"/>
      <c r="J274" s="24"/>
      <c r="K274" s="24"/>
    </row>
    <row r="275" spans="1:11" x14ac:dyDescent="0.25">
      <c r="A275" s="793"/>
      <c r="B275" s="781"/>
      <c r="C275" s="782"/>
      <c r="D275" s="23" t="s">
        <v>185</v>
      </c>
      <c r="E275" s="24"/>
      <c r="F275" s="24"/>
      <c r="G275" s="14"/>
      <c r="H275" s="507"/>
      <c r="I275" s="14"/>
      <c r="J275" s="24"/>
      <c r="K275" s="24"/>
    </row>
    <row r="276" spans="1:11" ht="25.5" x14ac:dyDescent="0.25">
      <c r="A276" s="793"/>
      <c r="B276" s="781"/>
      <c r="C276" s="782"/>
      <c r="D276" s="23" t="s">
        <v>151</v>
      </c>
      <c r="E276" s="24"/>
      <c r="F276" s="24"/>
      <c r="G276" s="14"/>
      <c r="H276" s="507"/>
      <c r="I276" s="14"/>
      <c r="J276" s="24"/>
      <c r="K276" s="24"/>
    </row>
    <row r="277" spans="1:11" ht="25.5" x14ac:dyDescent="0.25">
      <c r="A277" s="793"/>
      <c r="B277" s="781"/>
      <c r="C277" s="782"/>
      <c r="D277" s="23" t="s">
        <v>141</v>
      </c>
      <c r="E277" s="24"/>
      <c r="F277" s="24"/>
      <c r="G277" s="14"/>
      <c r="H277" s="507"/>
      <c r="I277" s="14"/>
      <c r="J277" s="24"/>
      <c r="K277" s="24"/>
    </row>
    <row r="278" spans="1:11" x14ac:dyDescent="0.25">
      <c r="A278" s="793"/>
      <c r="B278" s="781"/>
      <c r="C278" s="782"/>
      <c r="D278" s="23" t="s">
        <v>154</v>
      </c>
      <c r="E278" s="24">
        <v>121</v>
      </c>
      <c r="F278" s="24" t="s">
        <v>16</v>
      </c>
      <c r="G278" s="14"/>
      <c r="H278" s="507"/>
      <c r="I278" s="14"/>
      <c r="J278" s="24"/>
      <c r="K278" s="24"/>
    </row>
    <row r="279" spans="1:11" x14ac:dyDescent="0.25">
      <c r="A279" s="793"/>
      <c r="B279" s="781"/>
      <c r="C279" s="782"/>
      <c r="D279" s="23" t="s">
        <v>116</v>
      </c>
      <c r="E279" s="24"/>
      <c r="F279" s="24"/>
      <c r="G279" s="14"/>
      <c r="H279" s="507"/>
      <c r="I279" s="14"/>
      <c r="J279" s="24"/>
      <c r="K279" s="24"/>
    </row>
    <row r="280" spans="1:11" ht="38.25" x14ac:dyDescent="0.25">
      <c r="A280" s="793"/>
      <c r="B280" s="781"/>
      <c r="C280" s="782"/>
      <c r="D280" s="23" t="s">
        <v>155</v>
      </c>
      <c r="E280" s="24"/>
      <c r="F280" s="24"/>
      <c r="G280" s="14"/>
      <c r="H280" s="507"/>
      <c r="I280" s="14"/>
      <c r="J280" s="24"/>
      <c r="K280" s="24"/>
    </row>
    <row r="281" spans="1:11" x14ac:dyDescent="0.25">
      <c r="A281" s="793"/>
      <c r="B281" s="781"/>
      <c r="C281" s="782"/>
      <c r="D281" s="23" t="s">
        <v>156</v>
      </c>
      <c r="E281" s="24"/>
      <c r="F281" s="24"/>
      <c r="G281" s="14"/>
      <c r="H281" s="507"/>
      <c r="I281" s="14"/>
      <c r="J281" s="24"/>
      <c r="K281" s="24"/>
    </row>
    <row r="282" spans="1:11" ht="25.5" x14ac:dyDescent="0.25">
      <c r="A282" s="793"/>
      <c r="B282" s="781"/>
      <c r="C282" s="782"/>
      <c r="D282" s="23" t="s">
        <v>151</v>
      </c>
      <c r="E282" s="24"/>
      <c r="F282" s="24"/>
      <c r="G282" s="14"/>
      <c r="H282" s="507"/>
      <c r="I282" s="14"/>
      <c r="J282" s="24"/>
      <c r="K282" s="24"/>
    </row>
    <row r="283" spans="1:11" ht="25.5" x14ac:dyDescent="0.25">
      <c r="A283" s="793"/>
      <c r="B283" s="781"/>
      <c r="C283" s="782"/>
      <c r="D283" s="23" t="s">
        <v>169</v>
      </c>
      <c r="E283" s="24"/>
      <c r="F283" s="24"/>
      <c r="G283" s="14"/>
      <c r="H283" s="507"/>
      <c r="I283" s="14"/>
      <c r="J283" s="24"/>
      <c r="K283" s="24"/>
    </row>
    <row r="284" spans="1:11" x14ac:dyDescent="0.25">
      <c r="A284" s="793"/>
      <c r="B284" s="783"/>
      <c r="C284" s="784"/>
      <c r="D284" s="23" t="s">
        <v>170</v>
      </c>
      <c r="E284" s="24"/>
      <c r="F284" s="24"/>
      <c r="G284" s="14"/>
      <c r="H284" s="1"/>
      <c r="I284" s="14"/>
      <c r="J284" s="24"/>
      <c r="K284" s="24"/>
    </row>
    <row r="285" spans="1:11" x14ac:dyDescent="0.25">
      <c r="A285" s="793">
        <v>5</v>
      </c>
      <c r="C285" s="507" t="s">
        <v>171</v>
      </c>
      <c r="D285" s="507"/>
      <c r="E285" s="507"/>
      <c r="F285" s="507"/>
      <c r="G285" s="507"/>
      <c r="H285" s="13"/>
      <c r="I285" s="13"/>
      <c r="J285" s="24"/>
      <c r="K285" s="24"/>
    </row>
    <row r="286" spans="1:11" ht="14.45" customHeight="1" x14ac:dyDescent="0.25">
      <c r="A286" s="793"/>
      <c r="B286" s="779" t="s">
        <v>105</v>
      </c>
      <c r="C286" s="780"/>
      <c r="D286" s="497" t="s">
        <v>107</v>
      </c>
      <c r="E286" s="507">
        <v>23501.9</v>
      </c>
      <c r="F286" s="531" t="s">
        <v>68</v>
      </c>
      <c r="G286" s="14"/>
      <c r="H286" s="507">
        <v>891954</v>
      </c>
      <c r="I286" s="14"/>
      <c r="J286" s="24"/>
      <c r="K286" s="24"/>
    </row>
    <row r="287" spans="1:11" x14ac:dyDescent="0.25">
      <c r="A287" s="793"/>
      <c r="B287" s="781"/>
      <c r="C287" s="782"/>
      <c r="D287" s="497"/>
      <c r="E287" s="507"/>
      <c r="F287" s="532"/>
      <c r="G287" s="14"/>
      <c r="H287" s="507"/>
      <c r="I287" s="14"/>
      <c r="J287" s="24"/>
      <c r="K287" s="24"/>
    </row>
    <row r="288" spans="1:11" x14ac:dyDescent="0.25">
      <c r="A288" s="793"/>
      <c r="B288" s="781"/>
      <c r="C288" s="782"/>
      <c r="D288" s="23" t="s">
        <v>109</v>
      </c>
      <c r="E288" s="24"/>
      <c r="F288" s="24"/>
      <c r="G288" s="14"/>
      <c r="H288" s="507"/>
      <c r="I288" s="14"/>
      <c r="J288" s="24"/>
      <c r="K288" s="24"/>
    </row>
    <row r="289" spans="1:11" ht="25.5" x14ac:dyDescent="0.25">
      <c r="A289" s="793"/>
      <c r="B289" s="781"/>
      <c r="C289" s="782"/>
      <c r="D289" s="23" t="s">
        <v>111</v>
      </c>
      <c r="E289" s="24"/>
      <c r="F289" s="24"/>
      <c r="G289" s="14"/>
      <c r="H289" s="507"/>
      <c r="I289" s="14"/>
      <c r="J289" s="24"/>
      <c r="K289" s="24"/>
    </row>
    <row r="290" spans="1:11" ht="38.25" x14ac:dyDescent="0.25">
      <c r="A290" s="793"/>
      <c r="B290" s="781"/>
      <c r="C290" s="782"/>
      <c r="D290" s="23" t="s">
        <v>158</v>
      </c>
      <c r="E290" s="24">
        <v>33</v>
      </c>
      <c r="F290" s="24" t="s">
        <v>16</v>
      </c>
      <c r="G290" s="14"/>
      <c r="H290" s="507"/>
      <c r="I290" s="14"/>
      <c r="J290" s="24"/>
      <c r="K290" s="24"/>
    </row>
    <row r="291" spans="1:11" x14ac:dyDescent="0.25">
      <c r="A291" s="793"/>
      <c r="B291" s="781"/>
      <c r="C291" s="782"/>
      <c r="D291" s="15" t="s">
        <v>113</v>
      </c>
      <c r="E291" s="24">
        <v>12</v>
      </c>
      <c r="F291" s="24" t="s">
        <v>16</v>
      </c>
      <c r="G291" s="14"/>
      <c r="H291" s="507"/>
      <c r="I291" s="14"/>
      <c r="J291" s="24"/>
      <c r="K291" s="24"/>
    </row>
    <row r="292" spans="1:11" x14ac:dyDescent="0.25">
      <c r="A292" s="793"/>
      <c r="B292" s="781"/>
      <c r="C292" s="782"/>
      <c r="D292" s="15" t="s">
        <v>114</v>
      </c>
      <c r="E292" s="24">
        <v>21</v>
      </c>
      <c r="F292" s="24" t="s">
        <v>16</v>
      </c>
      <c r="G292" s="14"/>
      <c r="H292" s="507"/>
      <c r="I292" s="14"/>
      <c r="J292" s="24"/>
      <c r="K292" s="24"/>
    </row>
    <row r="293" spans="1:11" ht="25.5" x14ac:dyDescent="0.25">
      <c r="A293" s="793"/>
      <c r="B293" s="781"/>
      <c r="C293" s="782"/>
      <c r="D293" s="23" t="s">
        <v>127</v>
      </c>
      <c r="E293" s="24"/>
      <c r="F293" s="24"/>
      <c r="G293" s="14"/>
      <c r="H293" s="507"/>
      <c r="I293" s="14"/>
      <c r="J293" s="24"/>
      <c r="K293" s="24"/>
    </row>
    <row r="294" spans="1:11" x14ac:dyDescent="0.25">
      <c r="A294" s="793"/>
      <c r="B294" s="781"/>
      <c r="C294" s="782"/>
      <c r="D294" s="23" t="s">
        <v>132</v>
      </c>
      <c r="E294" s="24"/>
      <c r="F294" s="24"/>
      <c r="G294" s="14"/>
      <c r="H294" s="507"/>
      <c r="I294" s="14"/>
      <c r="J294" s="24"/>
      <c r="K294" s="24"/>
    </row>
    <row r="295" spans="1:11" ht="39.6" customHeight="1" x14ac:dyDescent="0.25">
      <c r="A295" s="793"/>
      <c r="B295" s="781"/>
      <c r="C295" s="782"/>
      <c r="D295" s="23" t="s">
        <v>119</v>
      </c>
      <c r="E295" s="24"/>
      <c r="F295" s="24"/>
      <c r="G295" s="14"/>
      <c r="H295" s="507"/>
      <c r="I295" s="14"/>
      <c r="J295" s="24"/>
      <c r="K295" s="24"/>
    </row>
    <row r="296" spans="1:11" ht="25.5" x14ac:dyDescent="0.25">
      <c r="A296" s="793"/>
      <c r="B296" s="781"/>
      <c r="C296" s="782"/>
      <c r="D296" s="23" t="s">
        <v>160</v>
      </c>
      <c r="E296" s="24">
        <v>588</v>
      </c>
      <c r="F296" s="24" t="s">
        <v>16</v>
      </c>
      <c r="G296" s="14"/>
      <c r="H296" s="507"/>
      <c r="I296" s="14"/>
      <c r="J296" s="24"/>
      <c r="K296" s="24"/>
    </row>
    <row r="297" spans="1:11" x14ac:dyDescent="0.25">
      <c r="A297" s="793"/>
      <c r="B297" s="781"/>
      <c r="C297" s="782"/>
      <c r="D297" s="15" t="s">
        <v>113</v>
      </c>
      <c r="E297" s="24">
        <v>137</v>
      </c>
      <c r="F297" s="24" t="s">
        <v>16</v>
      </c>
      <c r="G297" s="14"/>
      <c r="H297" s="507"/>
      <c r="I297" s="14"/>
      <c r="J297" s="24"/>
      <c r="K297" s="24"/>
    </row>
    <row r="298" spans="1:11" x14ac:dyDescent="0.25">
      <c r="A298" s="793"/>
      <c r="B298" s="781"/>
      <c r="C298" s="782"/>
      <c r="D298" s="15" t="s">
        <v>114</v>
      </c>
      <c r="E298" s="24">
        <v>451</v>
      </c>
      <c r="F298" s="24" t="s">
        <v>16</v>
      </c>
      <c r="G298" s="14"/>
      <c r="H298" s="507"/>
      <c r="I298" s="14"/>
      <c r="J298" s="24"/>
      <c r="K298" s="24"/>
    </row>
    <row r="299" spans="1:11" x14ac:dyDescent="0.25">
      <c r="A299" s="793"/>
      <c r="B299" s="781"/>
      <c r="C299" s="782"/>
      <c r="D299" s="23" t="s">
        <v>116</v>
      </c>
      <c r="E299" s="24"/>
      <c r="F299" s="24"/>
      <c r="G299" s="14"/>
      <c r="H299" s="507"/>
      <c r="I299" s="14"/>
      <c r="J299" s="24"/>
      <c r="K299" s="24"/>
    </row>
    <row r="300" spans="1:11" ht="25.5" x14ac:dyDescent="0.25">
      <c r="A300" s="793"/>
      <c r="B300" s="781"/>
      <c r="C300" s="782"/>
      <c r="D300" s="23" t="s">
        <v>117</v>
      </c>
      <c r="E300" s="24"/>
      <c r="F300" s="24"/>
      <c r="G300" s="14"/>
      <c r="H300" s="507"/>
      <c r="I300" s="14"/>
      <c r="J300" s="24"/>
      <c r="K300" s="24"/>
    </row>
    <row r="301" spans="1:11" ht="39.6" customHeight="1" x14ac:dyDescent="0.25">
      <c r="A301" s="793"/>
      <c r="B301" s="781"/>
      <c r="C301" s="782"/>
      <c r="D301" s="23" t="s">
        <v>119</v>
      </c>
      <c r="E301" s="24"/>
      <c r="F301" s="24"/>
      <c r="G301" s="14"/>
      <c r="H301" s="507"/>
      <c r="I301" s="14"/>
      <c r="J301" s="24"/>
      <c r="K301" s="24"/>
    </row>
    <row r="302" spans="1:11" ht="38.25" x14ac:dyDescent="0.25">
      <c r="A302" s="793"/>
      <c r="B302" s="781"/>
      <c r="C302" s="782"/>
      <c r="D302" s="23" t="s">
        <v>161</v>
      </c>
      <c r="E302" s="24" t="s">
        <v>144</v>
      </c>
      <c r="F302" s="24" t="s">
        <v>143</v>
      </c>
      <c r="G302" s="14"/>
      <c r="H302" s="507"/>
      <c r="I302" s="14"/>
      <c r="J302" s="24"/>
      <c r="K302" s="24"/>
    </row>
    <row r="303" spans="1:11" x14ac:dyDescent="0.25">
      <c r="A303" s="793"/>
      <c r="B303" s="781"/>
      <c r="C303" s="782"/>
      <c r="D303" s="15" t="s">
        <v>113</v>
      </c>
      <c r="E303" s="24">
        <v>90</v>
      </c>
      <c r="F303" s="24" t="s">
        <v>16</v>
      </c>
      <c r="G303" s="14"/>
      <c r="H303" s="507"/>
      <c r="I303" s="14"/>
      <c r="J303" s="24"/>
      <c r="K303" s="24"/>
    </row>
    <row r="304" spans="1:11" x14ac:dyDescent="0.25">
      <c r="A304" s="793"/>
      <c r="B304" s="781"/>
      <c r="C304" s="782"/>
      <c r="D304" s="15" t="s">
        <v>114</v>
      </c>
      <c r="E304" s="24">
        <v>460</v>
      </c>
      <c r="F304" s="24" t="s">
        <v>16</v>
      </c>
      <c r="G304" s="14"/>
      <c r="H304" s="507"/>
      <c r="I304" s="14"/>
      <c r="J304" s="24"/>
      <c r="K304" s="24"/>
    </row>
    <row r="305" spans="1:11" ht="25.5" x14ac:dyDescent="0.25">
      <c r="A305" s="793"/>
      <c r="B305" s="781"/>
      <c r="C305" s="782"/>
      <c r="D305" s="23" t="s">
        <v>127</v>
      </c>
      <c r="E305" s="24"/>
      <c r="F305" s="24"/>
      <c r="G305" s="14"/>
      <c r="H305" s="507"/>
      <c r="I305" s="14"/>
      <c r="J305" s="24"/>
      <c r="K305" s="24"/>
    </row>
    <row r="306" spans="1:11" x14ac:dyDescent="0.25">
      <c r="A306" s="793"/>
      <c r="B306" s="781"/>
      <c r="C306" s="782"/>
      <c r="D306" s="23" t="s">
        <v>132</v>
      </c>
      <c r="E306" s="24"/>
      <c r="F306" s="24"/>
      <c r="G306" s="14"/>
      <c r="H306" s="507"/>
      <c r="I306" s="14"/>
      <c r="J306" s="24"/>
      <c r="K306" s="24"/>
    </row>
    <row r="307" spans="1:11" ht="39.6" customHeight="1" x14ac:dyDescent="0.25">
      <c r="A307" s="793"/>
      <c r="B307" s="781"/>
      <c r="C307" s="782"/>
      <c r="D307" s="23" t="s">
        <v>119</v>
      </c>
      <c r="E307" s="24"/>
      <c r="F307" s="24"/>
      <c r="G307" s="14"/>
      <c r="H307" s="507"/>
      <c r="I307" s="14"/>
      <c r="J307" s="24"/>
      <c r="K307" s="24"/>
    </row>
    <row r="308" spans="1:11" ht="38.25" x14ac:dyDescent="0.25">
      <c r="A308" s="793"/>
      <c r="B308" s="781"/>
      <c r="C308" s="782"/>
      <c r="D308" s="23" t="s">
        <v>148</v>
      </c>
      <c r="E308" s="24">
        <v>5455</v>
      </c>
      <c r="F308" s="24" t="s">
        <v>16</v>
      </c>
      <c r="G308" s="14"/>
      <c r="H308" s="507"/>
      <c r="I308" s="14"/>
      <c r="J308" s="24"/>
      <c r="K308" s="24"/>
    </row>
    <row r="309" spans="1:11" x14ac:dyDescent="0.25">
      <c r="A309" s="793"/>
      <c r="B309" s="781"/>
      <c r="C309" s="782"/>
      <c r="D309" s="15" t="s">
        <v>113</v>
      </c>
      <c r="E309" s="24">
        <v>1237</v>
      </c>
      <c r="F309" s="24" t="s">
        <v>16</v>
      </c>
      <c r="G309" s="14"/>
      <c r="H309" s="507"/>
      <c r="I309" s="14"/>
      <c r="J309" s="24"/>
      <c r="K309" s="24"/>
    </row>
    <row r="310" spans="1:11" x14ac:dyDescent="0.25">
      <c r="A310" s="793"/>
      <c r="B310" s="781"/>
      <c r="C310" s="782"/>
      <c r="D310" s="15" t="s">
        <v>114</v>
      </c>
      <c r="E310" s="24">
        <v>4218</v>
      </c>
      <c r="F310" s="24" t="s">
        <v>16</v>
      </c>
      <c r="G310" s="14"/>
      <c r="H310" s="507"/>
      <c r="I310" s="14"/>
      <c r="J310" s="24"/>
      <c r="K310" s="24"/>
    </row>
    <row r="311" spans="1:11" ht="25.5" x14ac:dyDescent="0.25">
      <c r="A311" s="793"/>
      <c r="B311" s="781"/>
      <c r="C311" s="782"/>
      <c r="D311" s="23" t="s">
        <v>127</v>
      </c>
      <c r="E311" s="24"/>
      <c r="F311" s="24"/>
      <c r="G311" s="14"/>
      <c r="H311" s="507"/>
      <c r="I311" s="14"/>
      <c r="J311" s="24"/>
      <c r="K311" s="24"/>
    </row>
    <row r="312" spans="1:11" x14ac:dyDescent="0.25">
      <c r="A312" s="793"/>
      <c r="B312" s="781"/>
      <c r="C312" s="782"/>
      <c r="D312" s="23" t="s">
        <v>132</v>
      </c>
      <c r="E312" s="24"/>
      <c r="F312" s="24"/>
      <c r="G312" s="14"/>
      <c r="H312" s="507"/>
      <c r="I312" s="14"/>
      <c r="J312" s="24"/>
      <c r="K312" s="24"/>
    </row>
    <row r="313" spans="1:11" x14ac:dyDescent="0.25">
      <c r="A313" s="793"/>
      <c r="B313" s="781"/>
      <c r="C313" s="782"/>
      <c r="D313" s="23" t="s">
        <v>149</v>
      </c>
      <c r="E313" s="24"/>
      <c r="F313" s="24"/>
      <c r="G313" s="14"/>
      <c r="H313" s="507"/>
      <c r="I313" s="14"/>
      <c r="J313" s="24"/>
      <c r="K313" s="24"/>
    </row>
    <row r="314" spans="1:11" ht="39.6" customHeight="1" x14ac:dyDescent="0.25">
      <c r="A314" s="793"/>
      <c r="B314" s="781"/>
      <c r="C314" s="782"/>
      <c r="D314" s="23" t="s">
        <v>130</v>
      </c>
      <c r="E314" s="24"/>
      <c r="F314" s="24"/>
      <c r="G314" s="14"/>
      <c r="H314" s="507"/>
      <c r="I314" s="14"/>
      <c r="J314" s="24"/>
      <c r="K314" s="24"/>
    </row>
    <row r="315" spans="1:11" ht="38.25" x14ac:dyDescent="0.25">
      <c r="A315" s="793"/>
      <c r="B315" s="781"/>
      <c r="C315" s="782"/>
      <c r="D315" s="23" t="s">
        <v>162</v>
      </c>
      <c r="E315" s="24" t="s">
        <v>146</v>
      </c>
      <c r="F315" s="24" t="s">
        <v>143</v>
      </c>
      <c r="G315" s="14"/>
      <c r="H315" s="507"/>
      <c r="I315" s="14"/>
      <c r="J315" s="24"/>
      <c r="K315" s="24"/>
    </row>
    <row r="316" spans="1:11" x14ac:dyDescent="0.25">
      <c r="A316" s="793"/>
      <c r="B316" s="781"/>
      <c r="C316" s="782"/>
      <c r="D316" s="15" t="s">
        <v>114</v>
      </c>
      <c r="E316" s="24">
        <v>60</v>
      </c>
      <c r="F316" s="24" t="s">
        <v>16</v>
      </c>
      <c r="G316" s="14"/>
      <c r="H316" s="507"/>
      <c r="I316" s="14"/>
      <c r="J316" s="24"/>
      <c r="K316" s="24"/>
    </row>
    <row r="317" spans="1:11" ht="25.5" x14ac:dyDescent="0.25">
      <c r="A317" s="793"/>
      <c r="B317" s="781"/>
      <c r="C317" s="782"/>
      <c r="D317" s="23" t="s">
        <v>127</v>
      </c>
      <c r="E317" s="24"/>
      <c r="F317" s="24"/>
      <c r="G317" s="14"/>
      <c r="H317" s="507"/>
      <c r="I317" s="14"/>
      <c r="J317" s="24"/>
      <c r="K317" s="24"/>
    </row>
    <row r="318" spans="1:11" x14ac:dyDescent="0.25">
      <c r="A318" s="793"/>
      <c r="B318" s="781"/>
      <c r="C318" s="782"/>
      <c r="D318" s="23" t="s">
        <v>132</v>
      </c>
      <c r="E318" s="24"/>
      <c r="F318" s="24"/>
      <c r="G318" s="14"/>
      <c r="H318" s="507"/>
      <c r="I318" s="14"/>
      <c r="J318" s="24"/>
      <c r="K318" s="24"/>
    </row>
    <row r="319" spans="1:11" ht="39.6" customHeight="1" x14ac:dyDescent="0.25">
      <c r="A319" s="793"/>
      <c r="B319" s="781"/>
      <c r="C319" s="782"/>
      <c r="D319" s="23" t="s">
        <v>119</v>
      </c>
      <c r="E319" s="24"/>
      <c r="F319" s="24"/>
      <c r="G319" s="14"/>
      <c r="H319" s="507"/>
      <c r="I319" s="14"/>
      <c r="J319" s="24"/>
      <c r="K319" s="24"/>
    </row>
    <row r="320" spans="1:11" x14ac:dyDescent="0.25">
      <c r="A320" s="793"/>
      <c r="B320" s="781"/>
      <c r="C320" s="782"/>
      <c r="D320" s="23" t="s">
        <v>163</v>
      </c>
      <c r="E320" s="24">
        <v>37</v>
      </c>
      <c r="F320" s="24" t="s">
        <v>16</v>
      </c>
      <c r="G320" s="14"/>
      <c r="H320" s="507"/>
      <c r="I320" s="14"/>
      <c r="J320" s="24"/>
      <c r="K320" s="24"/>
    </row>
    <row r="321" spans="1:11" ht="25.5" x14ac:dyDescent="0.25">
      <c r="A321" s="793"/>
      <c r="B321" s="781"/>
      <c r="C321" s="782"/>
      <c r="D321" s="23" t="s">
        <v>127</v>
      </c>
      <c r="E321" s="24"/>
      <c r="F321" s="24"/>
      <c r="G321" s="14"/>
      <c r="H321" s="507"/>
      <c r="I321" s="14"/>
      <c r="J321" s="24"/>
      <c r="K321" s="24"/>
    </row>
    <row r="322" spans="1:11" x14ac:dyDescent="0.25">
      <c r="A322" s="793"/>
      <c r="B322" s="781"/>
      <c r="C322" s="782"/>
      <c r="D322" s="23" t="s">
        <v>128</v>
      </c>
      <c r="E322" s="24"/>
      <c r="F322" s="24"/>
      <c r="G322" s="14"/>
      <c r="H322" s="507"/>
      <c r="I322" s="14"/>
      <c r="J322" s="24"/>
      <c r="K322" s="24"/>
    </row>
    <row r="323" spans="1:11" ht="39.6" customHeight="1" x14ac:dyDescent="0.25">
      <c r="A323" s="793"/>
      <c r="B323" s="781"/>
      <c r="C323" s="782"/>
      <c r="D323" s="23" t="s">
        <v>130</v>
      </c>
      <c r="E323" s="24"/>
      <c r="F323" s="24"/>
      <c r="G323" s="14"/>
      <c r="H323" s="507"/>
      <c r="I323" s="14"/>
      <c r="J323" s="24"/>
      <c r="K323" s="24"/>
    </row>
    <row r="324" spans="1:11" x14ac:dyDescent="0.25">
      <c r="A324" s="793"/>
      <c r="B324" s="781"/>
      <c r="C324" s="782"/>
      <c r="D324" s="23" t="s">
        <v>165</v>
      </c>
      <c r="E324" s="24">
        <v>467</v>
      </c>
      <c r="F324" s="24" t="s">
        <v>16</v>
      </c>
      <c r="G324" s="14"/>
      <c r="H324" s="507"/>
      <c r="I324" s="14"/>
      <c r="J324" s="24"/>
      <c r="K324" s="24"/>
    </row>
    <row r="325" spans="1:11" ht="25.5" x14ac:dyDescent="0.25">
      <c r="A325" s="793"/>
      <c r="B325" s="781"/>
      <c r="C325" s="782"/>
      <c r="D325" s="23" t="s">
        <v>127</v>
      </c>
      <c r="E325" s="24"/>
      <c r="F325" s="24"/>
      <c r="G325" s="14"/>
      <c r="H325" s="507"/>
      <c r="I325" s="14"/>
      <c r="J325" s="24"/>
      <c r="K325" s="24"/>
    </row>
    <row r="326" spans="1:11" x14ac:dyDescent="0.25">
      <c r="A326" s="793"/>
      <c r="B326" s="781"/>
      <c r="C326" s="782"/>
      <c r="D326" s="23" t="s">
        <v>132</v>
      </c>
      <c r="E326" s="24"/>
      <c r="F326" s="24"/>
      <c r="G326" s="14"/>
      <c r="H326" s="507"/>
      <c r="I326" s="14"/>
      <c r="J326" s="24"/>
      <c r="K326" s="24"/>
    </row>
    <row r="327" spans="1:11" ht="39.6" customHeight="1" x14ac:dyDescent="0.25">
      <c r="A327" s="793"/>
      <c r="B327" s="781"/>
      <c r="C327" s="782"/>
      <c r="D327" s="23" t="s">
        <v>119</v>
      </c>
      <c r="E327" s="24"/>
      <c r="F327" s="24"/>
      <c r="G327" s="14"/>
      <c r="H327" s="507"/>
      <c r="I327" s="14"/>
      <c r="J327" s="24"/>
      <c r="K327" s="24"/>
    </row>
    <row r="328" spans="1:11" x14ac:dyDescent="0.25">
      <c r="A328" s="793"/>
      <c r="B328" s="781"/>
      <c r="C328" s="782"/>
      <c r="D328" s="23" t="s">
        <v>166</v>
      </c>
      <c r="E328" s="24">
        <v>177.5</v>
      </c>
      <c r="F328" s="24" t="s">
        <v>68</v>
      </c>
      <c r="G328" s="14"/>
      <c r="H328" s="507"/>
      <c r="I328" s="14"/>
      <c r="J328" s="24"/>
      <c r="K328" s="24"/>
    </row>
    <row r="329" spans="1:11" x14ac:dyDescent="0.25">
      <c r="A329" s="793"/>
      <c r="B329" s="781"/>
      <c r="C329" s="782"/>
      <c r="D329" s="23" t="s">
        <v>139</v>
      </c>
      <c r="E329" s="24"/>
      <c r="F329" s="24"/>
      <c r="G329" s="14"/>
      <c r="H329" s="507"/>
      <c r="I329" s="14"/>
      <c r="J329" s="24"/>
      <c r="K329" s="24"/>
    </row>
    <row r="330" spans="1:11" ht="25.5" x14ac:dyDescent="0.25">
      <c r="A330" s="793"/>
      <c r="B330" s="781"/>
      <c r="C330" s="782"/>
      <c r="D330" s="23" t="s">
        <v>140</v>
      </c>
      <c r="E330" s="24"/>
      <c r="F330" s="24"/>
      <c r="G330" s="14"/>
      <c r="H330" s="507"/>
      <c r="I330" s="14"/>
      <c r="J330" s="24"/>
      <c r="K330" s="24"/>
    </row>
    <row r="331" spans="1:11" ht="25.5" x14ac:dyDescent="0.25">
      <c r="A331" s="793"/>
      <c r="B331" s="781"/>
      <c r="C331" s="782"/>
      <c r="D331" s="23" t="s">
        <v>172</v>
      </c>
      <c r="E331" s="24"/>
      <c r="F331" s="24"/>
      <c r="G331" s="14"/>
      <c r="H331" s="507"/>
      <c r="I331" s="14"/>
      <c r="J331" s="24"/>
      <c r="K331" s="24"/>
    </row>
    <row r="332" spans="1:11" ht="25.5" x14ac:dyDescent="0.25">
      <c r="A332" s="793"/>
      <c r="B332" s="781"/>
      <c r="C332" s="782"/>
      <c r="D332" s="23" t="s">
        <v>141</v>
      </c>
      <c r="E332" s="24"/>
      <c r="F332" s="24"/>
      <c r="G332" s="14"/>
      <c r="H332" s="507"/>
      <c r="I332" s="14"/>
      <c r="J332" s="24"/>
      <c r="K332" s="24"/>
    </row>
    <row r="333" spans="1:11" x14ac:dyDescent="0.25">
      <c r="A333" s="793"/>
      <c r="B333" s="781"/>
      <c r="C333" s="782"/>
      <c r="D333" s="23" t="s">
        <v>154</v>
      </c>
      <c r="E333" s="24">
        <v>121</v>
      </c>
      <c r="F333" s="24" t="s">
        <v>16</v>
      </c>
      <c r="G333" s="14"/>
      <c r="H333" s="507"/>
      <c r="I333" s="14"/>
      <c r="J333" s="24"/>
      <c r="K333" s="24"/>
    </row>
    <row r="334" spans="1:11" x14ac:dyDescent="0.25">
      <c r="A334" s="793"/>
      <c r="B334" s="781"/>
      <c r="C334" s="782"/>
      <c r="D334" s="23" t="s">
        <v>116</v>
      </c>
      <c r="E334" s="24"/>
      <c r="F334" s="24"/>
      <c r="G334" s="14"/>
      <c r="H334" s="507"/>
      <c r="I334" s="14"/>
      <c r="J334" s="24"/>
      <c r="K334" s="24"/>
    </row>
    <row r="335" spans="1:11" ht="51" x14ac:dyDescent="0.25">
      <c r="A335" s="793"/>
      <c r="B335" s="781"/>
      <c r="C335" s="782"/>
      <c r="D335" s="23" t="s">
        <v>173</v>
      </c>
      <c r="E335" s="24"/>
      <c r="F335" s="24"/>
      <c r="G335" s="14"/>
      <c r="H335" s="507"/>
      <c r="I335" s="14"/>
      <c r="J335" s="24"/>
      <c r="K335" s="24"/>
    </row>
    <row r="336" spans="1:11" x14ac:dyDescent="0.25">
      <c r="A336" s="793"/>
      <c r="B336" s="781"/>
      <c r="C336" s="782"/>
      <c r="D336" s="23" t="s">
        <v>128</v>
      </c>
      <c r="E336" s="24"/>
      <c r="F336" s="24"/>
      <c r="G336" s="14"/>
      <c r="H336" s="507"/>
      <c r="I336" s="14"/>
      <c r="J336" s="24"/>
      <c r="K336" s="24"/>
    </row>
    <row r="337" spans="1:11" ht="25.5" x14ac:dyDescent="0.25">
      <c r="A337" s="793"/>
      <c r="B337" s="783"/>
      <c r="C337" s="784"/>
      <c r="D337" s="23" t="s">
        <v>174</v>
      </c>
      <c r="E337" s="24"/>
      <c r="F337" s="24"/>
      <c r="G337" s="14"/>
      <c r="H337" s="507"/>
      <c r="I337" s="14"/>
      <c r="J337" s="24"/>
      <c r="K337" s="24"/>
    </row>
    <row r="338" spans="1:11" x14ac:dyDescent="0.25">
      <c r="A338" s="793">
        <v>6</v>
      </c>
      <c r="C338" s="507" t="s">
        <v>175</v>
      </c>
      <c r="D338" s="507"/>
      <c r="E338" s="507"/>
      <c r="F338" s="507"/>
      <c r="G338" s="507"/>
      <c r="H338" s="13"/>
      <c r="I338" s="13"/>
      <c r="J338" s="24"/>
      <c r="K338" s="24"/>
    </row>
    <row r="339" spans="1:11" ht="39.6" customHeight="1" x14ac:dyDescent="0.25">
      <c r="A339" s="793"/>
      <c r="B339" s="779" t="s">
        <v>105</v>
      </c>
      <c r="C339" s="780"/>
      <c r="D339" s="23" t="s">
        <v>176</v>
      </c>
      <c r="E339" s="24">
        <v>5455</v>
      </c>
      <c r="F339" s="24" t="s">
        <v>16</v>
      </c>
      <c r="G339" s="14"/>
      <c r="H339" s="507">
        <v>89502</v>
      </c>
      <c r="I339" s="14"/>
      <c r="J339" s="24"/>
      <c r="K339" s="24"/>
    </row>
    <row r="340" spans="1:11" x14ac:dyDescent="0.25">
      <c r="A340" s="793"/>
      <c r="B340" s="781"/>
      <c r="C340" s="782"/>
      <c r="D340" s="15" t="s">
        <v>113</v>
      </c>
      <c r="E340" s="24">
        <v>1237</v>
      </c>
      <c r="F340" s="24" t="s">
        <v>16</v>
      </c>
      <c r="G340" s="14"/>
      <c r="H340" s="507"/>
      <c r="I340" s="14"/>
      <c r="J340" s="24"/>
      <c r="K340" s="24"/>
    </row>
    <row r="341" spans="1:11" x14ac:dyDescent="0.25">
      <c r="A341" s="793"/>
      <c r="B341" s="781"/>
      <c r="C341" s="782"/>
      <c r="D341" s="15" t="s">
        <v>114</v>
      </c>
      <c r="E341" s="24">
        <v>4218</v>
      </c>
      <c r="F341" s="24" t="s">
        <v>16</v>
      </c>
      <c r="G341" s="14"/>
      <c r="H341" s="507"/>
      <c r="I341" s="14"/>
      <c r="J341" s="24"/>
      <c r="K341" s="24"/>
    </row>
    <row r="342" spans="1:11" x14ac:dyDescent="0.25">
      <c r="A342" s="793"/>
      <c r="B342" s="781"/>
      <c r="C342" s="782"/>
      <c r="D342" s="23" t="s">
        <v>149</v>
      </c>
      <c r="E342" s="24"/>
      <c r="F342" s="24"/>
      <c r="G342" s="14"/>
      <c r="H342" s="507"/>
      <c r="I342" s="14"/>
      <c r="J342" s="24"/>
      <c r="K342" s="24"/>
    </row>
    <row r="343" spans="1:11" ht="39.6" customHeight="1" x14ac:dyDescent="0.25">
      <c r="A343" s="793"/>
      <c r="B343" s="781"/>
      <c r="C343" s="782"/>
      <c r="D343" s="23" t="s">
        <v>130</v>
      </c>
      <c r="E343" s="24"/>
      <c r="F343" s="24"/>
      <c r="G343" s="14"/>
      <c r="H343" s="507"/>
      <c r="I343" s="14"/>
      <c r="J343" s="24"/>
      <c r="K343" s="24"/>
    </row>
    <row r="344" spans="1:11" x14ac:dyDescent="0.25">
      <c r="A344" s="793"/>
      <c r="B344" s="781"/>
      <c r="C344" s="782"/>
      <c r="D344" s="23" t="s">
        <v>177</v>
      </c>
      <c r="E344" s="24">
        <v>37</v>
      </c>
      <c r="F344" s="24" t="s">
        <v>16</v>
      </c>
      <c r="G344" s="14"/>
      <c r="H344" s="507"/>
      <c r="I344" s="14"/>
      <c r="J344" s="24"/>
      <c r="K344" s="24"/>
    </row>
    <row r="345" spans="1:11" ht="25.5" x14ac:dyDescent="0.25">
      <c r="A345" s="793"/>
      <c r="B345" s="781"/>
      <c r="C345" s="782"/>
      <c r="D345" s="23" t="s">
        <v>178</v>
      </c>
      <c r="E345" s="24"/>
      <c r="F345" s="24"/>
      <c r="G345" s="14"/>
      <c r="H345" s="507"/>
      <c r="I345" s="14"/>
      <c r="J345" s="24"/>
      <c r="K345" s="24"/>
    </row>
    <row r="346" spans="1:11" x14ac:dyDescent="0.25">
      <c r="A346" s="793"/>
      <c r="B346" s="781"/>
      <c r="C346" s="782"/>
      <c r="D346" s="23" t="s">
        <v>124</v>
      </c>
      <c r="E346" s="24"/>
      <c r="F346" s="24"/>
      <c r="G346" s="14"/>
      <c r="H346" s="507"/>
      <c r="I346" s="14"/>
      <c r="J346" s="24"/>
      <c r="K346" s="24"/>
    </row>
    <row r="347" spans="1:11" ht="39.6" customHeight="1" x14ac:dyDescent="0.25">
      <c r="A347" s="793"/>
      <c r="B347" s="781"/>
      <c r="C347" s="782"/>
      <c r="D347" s="23" t="s">
        <v>119</v>
      </c>
      <c r="E347" s="24"/>
      <c r="F347" s="24"/>
      <c r="G347" s="14"/>
      <c r="H347" s="507"/>
      <c r="I347" s="14"/>
      <c r="J347" s="24"/>
      <c r="K347" s="24"/>
    </row>
    <row r="348" spans="1:11" x14ac:dyDescent="0.25">
      <c r="A348" s="793"/>
      <c r="B348" s="781"/>
      <c r="C348" s="782"/>
      <c r="D348" s="23" t="s">
        <v>179</v>
      </c>
      <c r="E348" s="24">
        <v>177.5</v>
      </c>
      <c r="F348" s="24" t="s">
        <v>68</v>
      </c>
      <c r="G348" s="14"/>
      <c r="H348" s="507"/>
      <c r="I348" s="14"/>
      <c r="J348" s="24"/>
      <c r="K348" s="24"/>
    </row>
    <row r="349" spans="1:11" ht="25.5" x14ac:dyDescent="0.25">
      <c r="A349" s="793"/>
      <c r="B349" s="781"/>
      <c r="C349" s="782"/>
      <c r="D349" s="23" t="s">
        <v>180</v>
      </c>
      <c r="E349" s="24"/>
      <c r="F349" s="24"/>
      <c r="G349" s="14"/>
      <c r="H349" s="507"/>
      <c r="I349" s="14"/>
      <c r="J349" s="24"/>
      <c r="K349" s="24"/>
    </row>
    <row r="350" spans="1:11" ht="25.5" x14ac:dyDescent="0.25">
      <c r="A350" s="793"/>
      <c r="B350" s="781"/>
      <c r="C350" s="782"/>
      <c r="D350" s="23" t="s">
        <v>181</v>
      </c>
      <c r="E350" s="24"/>
      <c r="F350" s="24"/>
      <c r="G350" s="14"/>
      <c r="H350" s="507"/>
      <c r="I350" s="14"/>
      <c r="J350" s="24"/>
      <c r="K350" s="24"/>
    </row>
    <row r="351" spans="1:11" ht="25.5" x14ac:dyDescent="0.25">
      <c r="A351" s="793"/>
      <c r="B351" s="781"/>
      <c r="C351" s="782"/>
      <c r="D351" s="23" t="s">
        <v>172</v>
      </c>
      <c r="E351" s="24"/>
      <c r="F351" s="24"/>
      <c r="G351" s="14"/>
      <c r="H351" s="507"/>
      <c r="I351" s="14"/>
      <c r="J351" s="24"/>
      <c r="K351" s="24"/>
    </row>
    <row r="352" spans="1:11" ht="25.5" x14ac:dyDescent="0.25">
      <c r="A352" s="793"/>
      <c r="B352" s="781"/>
      <c r="C352" s="782"/>
      <c r="D352" s="23" t="s">
        <v>174</v>
      </c>
      <c r="E352" s="24"/>
      <c r="F352" s="24"/>
      <c r="G352" s="14"/>
      <c r="H352" s="507"/>
      <c r="I352" s="14"/>
      <c r="J352" s="24"/>
      <c r="K352" s="24"/>
    </row>
    <row r="353" spans="1:11" x14ac:dyDescent="0.25">
      <c r="A353" s="793"/>
      <c r="B353" s="781"/>
      <c r="C353" s="782"/>
      <c r="D353" s="23" t="s">
        <v>182</v>
      </c>
      <c r="E353" s="24">
        <v>121</v>
      </c>
      <c r="F353" s="24" t="s">
        <v>16</v>
      </c>
      <c r="G353" s="14"/>
      <c r="H353" s="507"/>
      <c r="I353" s="14"/>
      <c r="J353" s="24"/>
      <c r="K353" s="24"/>
    </row>
    <row r="354" spans="1:11" ht="25.5" x14ac:dyDescent="0.25">
      <c r="A354" s="793"/>
      <c r="B354" s="781"/>
      <c r="C354" s="782"/>
      <c r="D354" s="23" t="s">
        <v>183</v>
      </c>
      <c r="E354" s="24"/>
      <c r="F354" s="24"/>
      <c r="G354" s="14"/>
      <c r="H354" s="507"/>
      <c r="I354" s="14"/>
      <c r="J354" s="24"/>
      <c r="K354" s="24"/>
    </row>
    <row r="355" spans="1:11" x14ac:dyDescent="0.25">
      <c r="A355" s="793"/>
      <c r="B355" s="781"/>
      <c r="C355" s="782"/>
      <c r="D355" s="23" t="s">
        <v>184</v>
      </c>
      <c r="E355" s="24"/>
      <c r="F355" s="24"/>
      <c r="G355" s="14"/>
      <c r="H355" s="507"/>
      <c r="I355" s="14"/>
      <c r="J355" s="24"/>
      <c r="K355" s="24"/>
    </row>
    <row r="356" spans="1:11" ht="25.5" x14ac:dyDescent="0.25">
      <c r="A356" s="793"/>
      <c r="B356" s="783"/>
      <c r="C356" s="784"/>
      <c r="D356" s="23" t="s">
        <v>174</v>
      </c>
      <c r="E356" s="24"/>
      <c r="F356" s="24"/>
      <c r="G356" s="14"/>
      <c r="H356" s="507"/>
      <c r="I356" s="14"/>
      <c r="J356" s="24"/>
      <c r="K356" s="24"/>
    </row>
    <row r="357" spans="1:11" ht="14.45" customHeight="1" x14ac:dyDescent="0.25">
      <c r="A357" s="35"/>
      <c r="B357" s="758" t="s">
        <v>100</v>
      </c>
      <c r="C357" s="759"/>
      <c r="D357" s="759"/>
      <c r="E357" s="759"/>
      <c r="F357" s="759"/>
      <c r="G357" s="759"/>
      <c r="H357" s="759"/>
      <c r="I357" s="760"/>
      <c r="J357" s="2">
        <f>SUM(H39:H356)</f>
        <v>6936219.5999999996</v>
      </c>
      <c r="K357" s="25"/>
    </row>
    <row r="358" spans="1:11" x14ac:dyDescent="0.25">
      <c r="A358" s="507" t="s">
        <v>45</v>
      </c>
      <c r="B358" s="507"/>
      <c r="C358" s="507"/>
      <c r="D358" s="507"/>
      <c r="E358" s="507"/>
      <c r="F358" s="507"/>
      <c r="G358" s="507"/>
      <c r="H358" s="507"/>
      <c r="I358" s="507"/>
      <c r="J358" s="507"/>
      <c r="K358" s="507"/>
    </row>
    <row r="359" spans="1:11" x14ac:dyDescent="0.25">
      <c r="A359" s="507" t="s">
        <v>104</v>
      </c>
      <c r="B359" s="507"/>
      <c r="C359" s="507"/>
      <c r="D359" s="507"/>
      <c r="E359" s="507"/>
      <c r="F359" s="507"/>
      <c r="G359" s="507"/>
      <c r="H359" s="507"/>
      <c r="I359" s="507"/>
      <c r="J359" s="507"/>
      <c r="K359" s="507"/>
    </row>
    <row r="360" spans="1:11" x14ac:dyDescent="0.25">
      <c r="A360" s="507" t="s">
        <v>508</v>
      </c>
      <c r="B360" s="507"/>
      <c r="C360" s="507"/>
      <c r="D360" s="507"/>
      <c r="E360" s="507"/>
      <c r="F360" s="507"/>
      <c r="G360" s="507"/>
      <c r="H360" s="507"/>
      <c r="I360" s="507"/>
      <c r="J360" s="507"/>
      <c r="K360" s="507"/>
    </row>
    <row r="361" spans="1:11" ht="14.45" customHeight="1" x14ac:dyDescent="0.25">
      <c r="A361" s="648">
        <v>1</v>
      </c>
      <c r="B361" s="648" t="s">
        <v>236</v>
      </c>
      <c r="C361" s="497" t="s">
        <v>237</v>
      </c>
      <c r="D361" s="497"/>
      <c r="E361" s="497"/>
      <c r="F361" s="14"/>
      <c r="G361" s="14"/>
      <c r="H361" s="14"/>
      <c r="I361" s="778"/>
      <c r="J361" s="627">
        <v>348136.8</v>
      </c>
      <c r="K361" s="648" t="s">
        <v>238</v>
      </c>
    </row>
    <row r="362" spans="1:11" ht="25.5" x14ac:dyDescent="0.25">
      <c r="A362" s="649"/>
      <c r="B362" s="649"/>
      <c r="C362" s="13" t="s">
        <v>239</v>
      </c>
      <c r="D362" s="14"/>
      <c r="E362" s="14"/>
      <c r="F362" s="24" t="s">
        <v>28</v>
      </c>
      <c r="G362" s="24">
        <v>677</v>
      </c>
      <c r="H362" s="14"/>
      <c r="I362" s="501"/>
      <c r="J362" s="627"/>
      <c r="K362" s="649"/>
    </row>
    <row r="363" spans="1:11" ht="15.75" x14ac:dyDescent="0.25">
      <c r="A363" s="649"/>
      <c r="B363" s="649"/>
      <c r="C363" s="13" t="s">
        <v>240</v>
      </c>
      <c r="D363" s="14"/>
      <c r="E363" s="14"/>
      <c r="F363" s="24" t="s">
        <v>28</v>
      </c>
      <c r="G363" s="24">
        <v>677</v>
      </c>
      <c r="H363" s="14"/>
      <c r="I363" s="501"/>
      <c r="J363" s="627"/>
      <c r="K363" s="649"/>
    </row>
    <row r="364" spans="1:11" x14ac:dyDescent="0.25">
      <c r="A364" s="650"/>
      <c r="B364" s="650"/>
      <c r="C364" s="13" t="s">
        <v>241</v>
      </c>
      <c r="D364" s="27"/>
      <c r="E364" s="27"/>
      <c r="F364" s="14"/>
      <c r="G364" s="14"/>
      <c r="H364" s="14"/>
      <c r="I364" s="501"/>
      <c r="J364" s="627"/>
      <c r="K364" s="649"/>
    </row>
    <row r="365" spans="1:11" ht="14.45" customHeight="1" x14ac:dyDescent="0.25">
      <c r="A365" s="607">
        <v>2</v>
      </c>
      <c r="B365" s="648" t="s">
        <v>242</v>
      </c>
      <c r="C365" s="771" t="s">
        <v>237</v>
      </c>
      <c r="D365" s="772"/>
      <c r="E365" s="773"/>
      <c r="F365" s="14"/>
      <c r="G365" s="14"/>
      <c r="H365" s="14"/>
      <c r="I365" s="509"/>
      <c r="J365" s="507" t="s">
        <v>243</v>
      </c>
      <c r="K365" s="648" t="s">
        <v>238</v>
      </c>
    </row>
    <row r="366" spans="1:11" ht="25.5" x14ac:dyDescent="0.25">
      <c r="A366" s="535"/>
      <c r="B366" s="649"/>
      <c r="C366" s="13" t="s">
        <v>239</v>
      </c>
      <c r="D366" s="14"/>
      <c r="E366" s="14"/>
      <c r="F366" s="24" t="s">
        <v>28</v>
      </c>
      <c r="G366" s="24">
        <v>282</v>
      </c>
      <c r="H366" s="14"/>
      <c r="I366" s="509"/>
      <c r="J366" s="507"/>
      <c r="K366" s="649"/>
    </row>
    <row r="367" spans="1:11" ht="15.75" x14ac:dyDescent="0.25">
      <c r="A367" s="535"/>
      <c r="B367" s="649"/>
      <c r="C367" s="28" t="s">
        <v>240</v>
      </c>
      <c r="D367" s="14"/>
      <c r="E367" s="14"/>
      <c r="F367" s="24" t="s">
        <v>28</v>
      </c>
      <c r="G367" s="24">
        <v>282</v>
      </c>
      <c r="H367" s="14"/>
      <c r="I367" s="509"/>
      <c r="J367" s="507"/>
      <c r="K367" s="649"/>
    </row>
    <row r="368" spans="1:11" x14ac:dyDescent="0.25">
      <c r="A368" s="536"/>
      <c r="B368" s="650"/>
      <c r="C368" s="13" t="s">
        <v>241</v>
      </c>
      <c r="D368" s="27"/>
      <c r="E368" s="27"/>
      <c r="F368" s="14"/>
      <c r="G368" s="14"/>
      <c r="H368" s="14"/>
      <c r="I368" s="509"/>
      <c r="J368" s="507"/>
      <c r="K368" s="649"/>
    </row>
    <row r="369" spans="1:17" ht="14.45" customHeight="1" x14ac:dyDescent="0.25">
      <c r="A369" s="531">
        <v>3</v>
      </c>
      <c r="B369" s="648" t="s">
        <v>220</v>
      </c>
      <c r="C369" s="771" t="s">
        <v>237</v>
      </c>
      <c r="D369" s="772"/>
      <c r="E369" s="773"/>
      <c r="F369" s="14"/>
      <c r="G369" s="14"/>
      <c r="H369" s="14"/>
      <c r="I369" s="580"/>
      <c r="J369" s="507" t="s">
        <v>244</v>
      </c>
      <c r="K369" s="531"/>
    </row>
    <row r="370" spans="1:17" ht="25.5" x14ac:dyDescent="0.25">
      <c r="A370" s="532"/>
      <c r="B370" s="650"/>
      <c r="C370" s="13" t="s">
        <v>245</v>
      </c>
      <c r="D370" s="4" t="s">
        <v>16</v>
      </c>
      <c r="E370" s="4">
        <v>3</v>
      </c>
      <c r="F370" s="14"/>
      <c r="G370" s="14"/>
      <c r="H370" s="14"/>
      <c r="I370" s="580"/>
      <c r="J370" s="507"/>
      <c r="K370" s="544"/>
    </row>
    <row r="371" spans="1:17" x14ac:dyDescent="0.25">
      <c r="A371" s="775" t="s">
        <v>509</v>
      </c>
      <c r="B371" s="776"/>
      <c r="C371" s="776"/>
      <c r="D371" s="776"/>
      <c r="E371" s="776"/>
      <c r="F371" s="776"/>
      <c r="G371" s="776"/>
      <c r="H371" s="776"/>
      <c r="I371" s="777"/>
      <c r="J371" s="45">
        <v>495844.8</v>
      </c>
      <c r="K371" s="36"/>
    </row>
    <row r="372" spans="1:17" x14ac:dyDescent="0.25">
      <c r="A372" s="774" t="s">
        <v>246</v>
      </c>
      <c r="B372" s="774"/>
      <c r="C372" s="774"/>
      <c r="D372" s="774"/>
      <c r="E372" s="774"/>
      <c r="F372" s="774"/>
      <c r="G372" s="774"/>
      <c r="H372" s="774"/>
    </row>
    <row r="373" spans="1:17" ht="14.45" customHeight="1" x14ac:dyDescent="0.25"/>
    <row r="374" spans="1:17" ht="27.6" customHeight="1" x14ac:dyDescent="0.25">
      <c r="N374" s="38"/>
      <c r="O374" s="38"/>
      <c r="P374" s="38"/>
      <c r="Q374" s="39"/>
    </row>
    <row r="375" spans="1:17" x14ac:dyDescent="0.25">
      <c r="N375" s="762"/>
      <c r="O375" s="762"/>
      <c r="P375" s="762"/>
      <c r="Q375" s="39"/>
    </row>
    <row r="376" spans="1:17" x14ac:dyDescent="0.25">
      <c r="N376" s="762"/>
      <c r="O376" s="762"/>
      <c r="P376" s="762"/>
      <c r="Q376" s="39"/>
    </row>
    <row r="377" spans="1:17" ht="14.45" customHeight="1" x14ac:dyDescent="0.25">
      <c r="N377" s="762"/>
      <c r="O377" s="762"/>
      <c r="P377" s="762"/>
      <c r="Q377" s="769"/>
    </row>
    <row r="378" spans="1:17" x14ac:dyDescent="0.25">
      <c r="N378" s="762"/>
      <c r="O378" s="762"/>
      <c r="P378" s="762"/>
      <c r="Q378" s="769"/>
    </row>
    <row r="379" spans="1:17" x14ac:dyDescent="0.25">
      <c r="N379" s="39"/>
      <c r="O379" s="40"/>
      <c r="P379" s="40"/>
      <c r="Q379" s="39"/>
    </row>
    <row r="380" spans="1:17" x14ac:dyDescent="0.25">
      <c r="N380" s="39"/>
      <c r="O380" s="40"/>
      <c r="P380" s="40"/>
      <c r="Q380" s="39"/>
    </row>
    <row r="381" spans="1:17" x14ac:dyDescent="0.25">
      <c r="N381" s="39"/>
      <c r="O381" s="40"/>
      <c r="P381" s="40"/>
      <c r="Q381" s="39"/>
    </row>
    <row r="382" spans="1:17" x14ac:dyDescent="0.25">
      <c r="N382" s="39"/>
      <c r="O382" s="40"/>
      <c r="P382" s="40"/>
      <c r="Q382" s="39"/>
    </row>
    <row r="383" spans="1:17" x14ac:dyDescent="0.25">
      <c r="N383" s="39"/>
      <c r="O383" s="40"/>
      <c r="P383" s="40"/>
      <c r="Q383" s="39"/>
    </row>
    <row r="384" spans="1:17" x14ac:dyDescent="0.25">
      <c r="N384" s="39"/>
      <c r="O384" s="40"/>
      <c r="P384" s="40"/>
      <c r="Q384" s="39"/>
    </row>
    <row r="385" spans="2:17" ht="27.6" customHeight="1" x14ac:dyDescent="0.25">
      <c r="N385" s="762"/>
      <c r="O385" s="762"/>
      <c r="P385" s="762"/>
      <c r="Q385" s="39"/>
    </row>
    <row r="386" spans="2:17" x14ac:dyDescent="0.25">
      <c r="N386" s="762"/>
      <c r="O386" s="762"/>
      <c r="P386" s="762"/>
      <c r="Q386" s="39"/>
    </row>
    <row r="387" spans="2:17" ht="14.45" customHeight="1" x14ac:dyDescent="0.25">
      <c r="L387" s="39"/>
      <c r="M387" s="39"/>
      <c r="N387" s="39"/>
      <c r="O387" s="39"/>
      <c r="P387" s="41"/>
      <c r="Q387" s="39"/>
    </row>
    <row r="388" spans="2:17" x14ac:dyDescent="0.25">
      <c r="L388" s="42"/>
      <c r="M388" s="43"/>
      <c r="N388" s="43"/>
      <c r="O388" s="38"/>
      <c r="P388" s="41"/>
      <c r="Q388" s="44"/>
    </row>
    <row r="389" spans="2:17" x14ac:dyDescent="0.25">
      <c r="B389" s="787"/>
      <c r="C389" s="788"/>
      <c r="E389" s="787"/>
      <c r="F389" s="788"/>
      <c r="G389" s="787"/>
      <c r="H389" s="788"/>
      <c r="K389" s="37"/>
      <c r="L389" s="770"/>
      <c r="M389" s="770"/>
      <c r="N389" s="770"/>
      <c r="O389" s="770"/>
      <c r="P389" s="41"/>
      <c r="Q389" s="44"/>
    </row>
    <row r="390" spans="2:17" x14ac:dyDescent="0.25">
      <c r="B390" s="787"/>
      <c r="C390" s="788"/>
      <c r="E390" s="787"/>
      <c r="F390" s="788"/>
      <c r="G390" s="787"/>
      <c r="H390" s="788"/>
      <c r="J390" s="48"/>
      <c r="K390" s="37"/>
      <c r="L390" s="762"/>
      <c r="M390" s="762"/>
      <c r="N390" s="762"/>
      <c r="O390" s="762"/>
      <c r="P390" s="762"/>
      <c r="Q390" s="762"/>
    </row>
    <row r="391" spans="2:17" x14ac:dyDescent="0.25">
      <c r="B391" s="787"/>
      <c r="C391" s="788"/>
      <c r="J391" s="48"/>
      <c r="K391" s="37"/>
      <c r="L391" s="769"/>
      <c r="M391" s="769"/>
      <c r="N391" s="769"/>
      <c r="O391" s="769"/>
      <c r="P391" s="769"/>
      <c r="Q391" s="769"/>
    </row>
    <row r="392" spans="2:17" x14ac:dyDescent="0.25">
      <c r="J392" s="48"/>
      <c r="K392" s="37"/>
      <c r="L392" s="769"/>
      <c r="M392" s="769"/>
      <c r="N392" s="769"/>
      <c r="O392" s="769"/>
      <c r="P392" s="769"/>
      <c r="Q392" s="769"/>
    </row>
    <row r="393" spans="2:17" x14ac:dyDescent="0.25">
      <c r="J393" s="48"/>
      <c r="K393" s="37"/>
    </row>
    <row r="394" spans="2:17" x14ac:dyDescent="0.25">
      <c r="J394" s="48"/>
      <c r="K394" s="37"/>
    </row>
    <row r="395" spans="2:17" x14ac:dyDescent="0.25">
      <c r="J395" s="48"/>
      <c r="K395" s="37"/>
    </row>
    <row r="396" spans="2:17" x14ac:dyDescent="0.25">
      <c r="J396" s="48"/>
      <c r="K396" s="37"/>
    </row>
    <row r="397" spans="2:17" x14ac:dyDescent="0.25">
      <c r="K397" s="37"/>
    </row>
  </sheetData>
  <mergeCells count="147">
    <mergeCell ref="H166:H226"/>
    <mergeCell ref="B110:C164"/>
    <mergeCell ref="B165:C226"/>
    <mergeCell ref="D228:D229"/>
    <mergeCell ref="E228:E229"/>
    <mergeCell ref="F228:F229"/>
    <mergeCell ref="H228:H283"/>
    <mergeCell ref="A285:A337"/>
    <mergeCell ref="C285:G285"/>
    <mergeCell ref="D286:D287"/>
    <mergeCell ref="E286:E287"/>
    <mergeCell ref="F286:F287"/>
    <mergeCell ref="H286:H337"/>
    <mergeCell ref="B228:C284"/>
    <mergeCell ref="B286:C337"/>
    <mergeCell ref="G389:H389"/>
    <mergeCell ref="G390:H390"/>
    <mergeCell ref="A15:I15"/>
    <mergeCell ref="A16:K16"/>
    <mergeCell ref="B17:C21"/>
    <mergeCell ref="A22:I22"/>
    <mergeCell ref="A23:I23"/>
    <mergeCell ref="A24:K24"/>
    <mergeCell ref="B25:C34"/>
    <mergeCell ref="A25:A34"/>
    <mergeCell ref="A35:I35"/>
    <mergeCell ref="A36:K36"/>
    <mergeCell ref="A38:A108"/>
    <mergeCell ref="I38:I108"/>
    <mergeCell ref="G25:H25"/>
    <mergeCell ref="G26:H26"/>
    <mergeCell ref="G27:H27"/>
    <mergeCell ref="G28:H28"/>
    <mergeCell ref="G29:H29"/>
    <mergeCell ref="E29:F29"/>
    <mergeCell ref="A109:A164"/>
    <mergeCell ref="A227:A284"/>
    <mergeCell ref="A338:A356"/>
    <mergeCell ref="B37:C37"/>
    <mergeCell ref="B390:C390"/>
    <mergeCell ref="B391:C391"/>
    <mergeCell ref="B389:C389"/>
    <mergeCell ref="B10:C14"/>
    <mergeCell ref="E389:F389"/>
    <mergeCell ref="E390:F390"/>
    <mergeCell ref="G10:H10"/>
    <mergeCell ref="G11:H11"/>
    <mergeCell ref="G12:H12"/>
    <mergeCell ref="G13:H13"/>
    <mergeCell ref="G14:H14"/>
    <mergeCell ref="G17:H17"/>
    <mergeCell ref="G18:H18"/>
    <mergeCell ref="G19:H19"/>
    <mergeCell ref="G20:H20"/>
    <mergeCell ref="G21:H21"/>
    <mergeCell ref="G37:H37"/>
    <mergeCell ref="G30:H30"/>
    <mergeCell ref="G31:H31"/>
    <mergeCell ref="G32:H32"/>
    <mergeCell ref="G33:H33"/>
    <mergeCell ref="G34:H34"/>
    <mergeCell ref="A360:K360"/>
    <mergeCell ref="A361:A364"/>
    <mergeCell ref="A358:K358"/>
    <mergeCell ref="A359:K359"/>
    <mergeCell ref="B7:C7"/>
    <mergeCell ref="A8:K8"/>
    <mergeCell ref="A9:K9"/>
    <mergeCell ref="E30:F30"/>
    <mergeCell ref="E31:F31"/>
    <mergeCell ref="E32:F32"/>
    <mergeCell ref="E33:F33"/>
    <mergeCell ref="E34:F34"/>
    <mergeCell ref="B357:I357"/>
    <mergeCell ref="C227:G227"/>
    <mergeCell ref="H39:H108"/>
    <mergeCell ref="C109:G109"/>
    <mergeCell ref="B39:C108"/>
    <mergeCell ref="B38:C38"/>
    <mergeCell ref="H339:H356"/>
    <mergeCell ref="B339:C356"/>
    <mergeCell ref="C338:G338"/>
    <mergeCell ref="I109:I164"/>
    <mergeCell ref="H110:H164"/>
    <mergeCell ref="A165:A226"/>
    <mergeCell ref="D165:G165"/>
    <mergeCell ref="I165:I226"/>
    <mergeCell ref="E4:F6"/>
    <mergeCell ref="E7:F7"/>
    <mergeCell ref="G4:H6"/>
    <mergeCell ref="G7:H7"/>
    <mergeCell ref="A1:K1"/>
    <mergeCell ref="A2:K2"/>
    <mergeCell ref="A3:K3"/>
    <mergeCell ref="A4:A6"/>
    <mergeCell ref="D4:D6"/>
    <mergeCell ref="I4:J4"/>
    <mergeCell ref="K4:K6"/>
    <mergeCell ref="B4:C6"/>
    <mergeCell ref="K361:K364"/>
    <mergeCell ref="A365:A368"/>
    <mergeCell ref="B365:B368"/>
    <mergeCell ref="C365:E365"/>
    <mergeCell ref="I365:I368"/>
    <mergeCell ref="J365:J368"/>
    <mergeCell ref="K365:K368"/>
    <mergeCell ref="A372:H372"/>
    <mergeCell ref="A371:I371"/>
    <mergeCell ref="A369:A370"/>
    <mergeCell ref="B369:B370"/>
    <mergeCell ref="C369:E369"/>
    <mergeCell ref="I369:I370"/>
    <mergeCell ref="J369:J370"/>
    <mergeCell ref="K369:K370"/>
    <mergeCell ref="J361:J364"/>
    <mergeCell ref="B361:B364"/>
    <mergeCell ref="C361:E361"/>
    <mergeCell ref="I361:I364"/>
    <mergeCell ref="L390:Q390"/>
    <mergeCell ref="L391:Q391"/>
    <mergeCell ref="L392:Q392"/>
    <mergeCell ref="Q377:Q378"/>
    <mergeCell ref="N385:N386"/>
    <mergeCell ref="O385:O386"/>
    <mergeCell ref="P385:P386"/>
    <mergeCell ref="L389:O389"/>
    <mergeCell ref="N375:N376"/>
    <mergeCell ref="O375:O376"/>
    <mergeCell ref="P375:P376"/>
    <mergeCell ref="N377:N378"/>
    <mergeCell ref="O377:O378"/>
    <mergeCell ref="P377:P378"/>
    <mergeCell ref="E19:F19"/>
    <mergeCell ref="E18:F18"/>
    <mergeCell ref="E17:F17"/>
    <mergeCell ref="E14:F14"/>
    <mergeCell ref="E13:F13"/>
    <mergeCell ref="E12:F12"/>
    <mergeCell ref="E11:F11"/>
    <mergeCell ref="E10:F10"/>
    <mergeCell ref="E37:F37"/>
    <mergeCell ref="E28:F28"/>
    <mergeCell ref="E27:F27"/>
    <mergeCell ref="E26:F26"/>
    <mergeCell ref="E25:F25"/>
    <mergeCell ref="E21:F21"/>
    <mergeCell ref="E20:F20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  <pageSetUpPr fitToPage="1"/>
  </sheetPr>
  <dimension ref="A1:P447"/>
  <sheetViews>
    <sheetView view="pageBreakPreview" zoomScale="90" zoomScaleNormal="90" zoomScaleSheetLayoutView="90" workbookViewId="0">
      <pane ySplit="6" topLeftCell="A427" activePane="bottomLeft" state="frozen"/>
      <selection pane="bottomLeft" activeCell="B434" sqref="B434"/>
    </sheetView>
  </sheetViews>
  <sheetFormatPr defaultColWidth="8.85546875" defaultRowHeight="15" x14ac:dyDescent="0.25"/>
  <cols>
    <col min="1" max="1" width="7.28515625" style="97" customWidth="1"/>
    <col min="2" max="2" width="28.42578125" style="103" customWidth="1"/>
    <col min="3" max="3" width="33.140625" style="104" customWidth="1"/>
    <col min="4" max="4" width="9.7109375" style="104" customWidth="1"/>
    <col min="5" max="5" width="7.28515625" style="104" bestFit="1" customWidth="1"/>
    <col min="6" max="6" width="10.28515625" style="104" customWidth="1"/>
    <col min="7" max="7" width="13.28515625" style="104" customWidth="1"/>
    <col min="8" max="8" width="11.28515625" style="210" customWidth="1"/>
    <col min="9" max="9" width="24.42578125" style="104" customWidth="1"/>
    <col min="10" max="11" width="0" hidden="1" customWidth="1"/>
    <col min="12" max="12" width="11.7109375" hidden="1" customWidth="1"/>
    <col min="14" max="15" width="11.28515625" style="212" bestFit="1" customWidth="1"/>
    <col min="16" max="16" width="14" style="173" customWidth="1"/>
    <col min="17" max="17" width="11.5703125" bestFit="1" customWidth="1"/>
  </cols>
  <sheetData>
    <row r="1" spans="1:15" ht="15.75" x14ac:dyDescent="0.25">
      <c r="A1" s="805" t="s">
        <v>102</v>
      </c>
      <c r="B1" s="805"/>
      <c r="C1" s="805"/>
      <c r="D1" s="805"/>
      <c r="E1" s="805"/>
      <c r="F1" s="805"/>
      <c r="G1" s="805"/>
      <c r="H1" s="805"/>
      <c r="I1" s="805"/>
      <c r="J1" s="100"/>
      <c r="K1" s="94"/>
      <c r="L1" s="94"/>
    </row>
    <row r="2" spans="1:15" ht="15.75" x14ac:dyDescent="0.25">
      <c r="A2" s="505" t="s">
        <v>36</v>
      </c>
      <c r="B2" s="505"/>
      <c r="C2" s="505"/>
      <c r="D2" s="505"/>
      <c r="E2" s="505"/>
      <c r="F2" s="505"/>
      <c r="G2" s="505"/>
      <c r="H2" s="505"/>
      <c r="I2" s="505"/>
      <c r="J2" s="101"/>
      <c r="K2" s="95"/>
      <c r="L2" s="95"/>
    </row>
    <row r="3" spans="1:15" ht="58.15" customHeight="1" x14ac:dyDescent="0.25">
      <c r="A3" s="568" t="s">
        <v>760</v>
      </c>
      <c r="B3" s="568"/>
      <c r="C3" s="568"/>
      <c r="D3" s="568"/>
      <c r="E3" s="568"/>
      <c r="F3" s="568"/>
      <c r="G3" s="568"/>
      <c r="H3" s="568"/>
      <c r="I3" s="568"/>
      <c r="J3" s="102"/>
      <c r="K3" s="96"/>
      <c r="L3" s="96"/>
    </row>
    <row r="4" spans="1:15" x14ac:dyDescent="0.25">
      <c r="A4" s="503" t="s">
        <v>0</v>
      </c>
      <c r="B4" s="507" t="s">
        <v>1</v>
      </c>
      <c r="C4" s="507" t="s">
        <v>2</v>
      </c>
      <c r="D4" s="507" t="s">
        <v>3</v>
      </c>
      <c r="E4" s="507" t="s">
        <v>4</v>
      </c>
      <c r="F4" s="631" t="s">
        <v>12</v>
      </c>
      <c r="G4" s="631"/>
      <c r="H4" s="631"/>
      <c r="I4" s="507" t="s">
        <v>5</v>
      </c>
    </row>
    <row r="5" spans="1:15" x14ac:dyDescent="0.25">
      <c r="A5" s="503"/>
      <c r="B5" s="507"/>
      <c r="C5" s="507"/>
      <c r="D5" s="507"/>
      <c r="E5" s="507"/>
      <c r="F5" s="3" t="s">
        <v>58</v>
      </c>
      <c r="G5" s="4" t="s">
        <v>10</v>
      </c>
      <c r="H5" s="207" t="s">
        <v>10</v>
      </c>
      <c r="I5" s="507"/>
    </row>
    <row r="6" spans="1:15" x14ac:dyDescent="0.25">
      <c r="A6" s="503"/>
      <c r="B6" s="507"/>
      <c r="C6" s="507"/>
      <c r="D6" s="507"/>
      <c r="E6" s="507"/>
      <c r="F6" s="1" t="s">
        <v>11</v>
      </c>
      <c r="G6" s="24" t="s">
        <v>8</v>
      </c>
      <c r="H6" s="208" t="s">
        <v>812</v>
      </c>
      <c r="I6" s="507"/>
    </row>
    <row r="7" spans="1:15" x14ac:dyDescent="0.25">
      <c r="A7" s="26" t="s">
        <v>195</v>
      </c>
      <c r="B7" s="24">
        <v>2</v>
      </c>
      <c r="C7" s="24">
        <v>3</v>
      </c>
      <c r="D7" s="24">
        <v>4</v>
      </c>
      <c r="E7" s="24">
        <v>5</v>
      </c>
      <c r="F7" s="5">
        <v>6</v>
      </c>
      <c r="G7" s="24">
        <v>6</v>
      </c>
      <c r="H7" s="208">
        <v>7</v>
      </c>
      <c r="I7" s="24">
        <v>8</v>
      </c>
    </row>
    <row r="8" spans="1:15" ht="27.6" customHeight="1" x14ac:dyDescent="0.25">
      <c r="A8" s="503" t="s">
        <v>308</v>
      </c>
      <c r="B8" s="503"/>
      <c r="C8" s="503"/>
      <c r="D8" s="503"/>
      <c r="E8" s="503"/>
      <c r="F8" s="503"/>
      <c r="G8" s="503"/>
      <c r="H8" s="503"/>
      <c r="I8" s="503"/>
    </row>
    <row r="9" spans="1:15" ht="27.6" customHeight="1" x14ac:dyDescent="0.25">
      <c r="A9" s="503" t="s">
        <v>317</v>
      </c>
      <c r="B9" s="642" t="s">
        <v>661</v>
      </c>
      <c r="C9" s="503" t="s">
        <v>307</v>
      </c>
      <c r="D9" s="503"/>
      <c r="E9" s="503"/>
      <c r="F9" s="503"/>
      <c r="G9" s="503"/>
      <c r="H9" s="503"/>
      <c r="I9" s="503"/>
    </row>
    <row r="10" spans="1:15" ht="27.6" customHeight="1" x14ac:dyDescent="0.25">
      <c r="A10" s="503"/>
      <c r="B10" s="643"/>
      <c r="C10" s="662" t="s">
        <v>650</v>
      </c>
      <c r="D10" s="663"/>
      <c r="E10" s="663"/>
      <c r="F10" s="663"/>
      <c r="G10" s="663"/>
      <c r="H10" s="663"/>
      <c r="I10" s="664"/>
    </row>
    <row r="11" spans="1:15" ht="39" customHeight="1" x14ac:dyDescent="0.25">
      <c r="A11" s="503"/>
      <c r="B11" s="643"/>
      <c r="C11" s="13" t="s">
        <v>205</v>
      </c>
      <c r="D11" s="86"/>
      <c r="E11" s="13"/>
      <c r="F11" s="13"/>
      <c r="G11" s="13"/>
      <c r="H11" s="209"/>
      <c r="I11" s="507" t="s">
        <v>651</v>
      </c>
    </row>
    <row r="12" spans="1:15" ht="27.6" customHeight="1" x14ac:dyDescent="0.25">
      <c r="A12" s="26" t="s">
        <v>652</v>
      </c>
      <c r="B12" s="643"/>
      <c r="C12" s="23" t="s">
        <v>206</v>
      </c>
      <c r="D12" s="126">
        <v>830.5</v>
      </c>
      <c r="E12" s="24" t="s">
        <v>28</v>
      </c>
      <c r="F12" s="24">
        <v>152.71</v>
      </c>
      <c r="G12" s="1">
        <f>D12*F12*1.2</f>
        <v>152190.78600000002</v>
      </c>
      <c r="H12" s="208">
        <v>152.19999999999999</v>
      </c>
      <c r="I12" s="530"/>
      <c r="N12" s="1">
        <v>116.29</v>
      </c>
      <c r="O12" s="212">
        <v>152190.79</v>
      </c>
    </row>
    <row r="13" spans="1:15" ht="27.6" customHeight="1" x14ac:dyDescent="0.25">
      <c r="A13" s="26" t="s">
        <v>653</v>
      </c>
      <c r="B13" s="643"/>
      <c r="C13" s="23" t="s">
        <v>208</v>
      </c>
      <c r="D13" s="126">
        <v>22.303999999999998</v>
      </c>
      <c r="E13" s="24" t="s">
        <v>28</v>
      </c>
      <c r="F13" s="24">
        <v>23.48</v>
      </c>
      <c r="G13" s="1">
        <f>D13*F13*1.2</f>
        <v>628.43750399999988</v>
      </c>
      <c r="H13" s="208">
        <v>0.6</v>
      </c>
      <c r="I13" s="530"/>
      <c r="N13" s="1">
        <v>17.690000000000001</v>
      </c>
      <c r="O13" s="212">
        <v>628.44000000000005</v>
      </c>
    </row>
    <row r="14" spans="1:15" ht="40.5" customHeight="1" x14ac:dyDescent="0.25">
      <c r="A14" s="26" t="s">
        <v>316</v>
      </c>
      <c r="B14" s="643"/>
      <c r="C14" s="23" t="s">
        <v>209</v>
      </c>
      <c r="D14" s="126">
        <f>2385/6</f>
        <v>397.5</v>
      </c>
      <c r="E14" s="24" t="s">
        <v>28</v>
      </c>
      <c r="F14" s="24">
        <v>79.28</v>
      </c>
      <c r="G14" s="1">
        <f>D14*F14*1.2</f>
        <v>37816.559999999998</v>
      </c>
      <c r="H14" s="208">
        <v>37.799999999999997</v>
      </c>
      <c r="I14" s="530"/>
      <c r="N14" s="1">
        <v>62.12</v>
      </c>
      <c r="O14" s="212">
        <v>37816.559999999998</v>
      </c>
    </row>
    <row r="15" spans="1:15" ht="27.6" customHeight="1" x14ac:dyDescent="0.25">
      <c r="A15" s="26" t="s">
        <v>654</v>
      </c>
      <c r="B15" s="643"/>
      <c r="C15" s="23" t="s">
        <v>210</v>
      </c>
      <c r="D15" s="126">
        <f>4450.8</f>
        <v>4450.8</v>
      </c>
      <c r="E15" s="24" t="s">
        <v>28</v>
      </c>
      <c r="F15" s="24">
        <v>0.89</v>
      </c>
      <c r="G15" s="1">
        <f>D15*F15*1.2</f>
        <v>4753.4544000000005</v>
      </c>
      <c r="H15" s="208">
        <v>4.8</v>
      </c>
      <c r="I15" s="530"/>
      <c r="N15" s="1">
        <v>0.7</v>
      </c>
      <c r="O15" s="212">
        <v>4753.45</v>
      </c>
    </row>
    <row r="16" spans="1:15" ht="27.6" customHeight="1" x14ac:dyDescent="0.25">
      <c r="A16" s="199"/>
      <c r="B16" s="643"/>
      <c r="C16" s="563" t="s">
        <v>655</v>
      </c>
      <c r="D16" s="563"/>
      <c r="E16" s="563"/>
      <c r="F16" s="563"/>
      <c r="G16" s="1">
        <f>SUM(G12:G15)</f>
        <v>195389.23790400001</v>
      </c>
      <c r="H16" s="208">
        <f>SUM(H12:H15)</f>
        <v>195.39999999999998</v>
      </c>
      <c r="I16" s="19"/>
      <c r="O16" s="212">
        <f>SUM(O12:O15)</f>
        <v>195389.24000000002</v>
      </c>
    </row>
    <row r="17" spans="1:14" ht="27.6" customHeight="1" x14ac:dyDescent="0.25">
      <c r="A17" s="498" t="s">
        <v>317</v>
      </c>
      <c r="B17" s="643"/>
      <c r="C17" s="662" t="s">
        <v>656</v>
      </c>
      <c r="D17" s="663"/>
      <c r="E17" s="663"/>
      <c r="F17" s="663"/>
      <c r="G17" s="663"/>
      <c r="H17" s="663"/>
      <c r="I17" s="664"/>
    </row>
    <row r="18" spans="1:14" ht="39" customHeight="1" x14ac:dyDescent="0.25">
      <c r="A18" s="500"/>
      <c r="B18" s="643"/>
      <c r="C18" s="13" t="s">
        <v>205</v>
      </c>
      <c r="D18" s="13"/>
      <c r="E18" s="13"/>
      <c r="F18" s="13"/>
      <c r="G18" s="13"/>
      <c r="H18" s="209"/>
      <c r="I18" s="507" t="s">
        <v>657</v>
      </c>
    </row>
    <row r="19" spans="1:14" ht="27.6" customHeight="1" x14ac:dyDescent="0.25">
      <c r="A19" s="26" t="s">
        <v>652</v>
      </c>
      <c r="B19" s="643"/>
      <c r="C19" s="23" t="s">
        <v>206</v>
      </c>
      <c r="D19" s="114">
        <f>(4983/6)*5</f>
        <v>4152.5</v>
      </c>
      <c r="E19" s="24" t="s">
        <v>28</v>
      </c>
      <c r="F19" s="24">
        <v>152.71</v>
      </c>
      <c r="G19" s="1">
        <f>D19*F19*1.2*0.890000010017454</f>
        <v>677249.00532282097</v>
      </c>
      <c r="H19" s="208">
        <v>677.3</v>
      </c>
      <c r="I19" s="507"/>
      <c r="N19" s="1">
        <v>116.29</v>
      </c>
    </row>
    <row r="20" spans="1:14" ht="27.6" customHeight="1" x14ac:dyDescent="0.25">
      <c r="A20" s="26" t="s">
        <v>653</v>
      </c>
      <c r="B20" s="643"/>
      <c r="C20" s="23" t="s">
        <v>208</v>
      </c>
      <c r="D20" s="114">
        <f>(134/6)*5</f>
        <v>111.66666666666666</v>
      </c>
      <c r="E20" s="24" t="s">
        <v>28</v>
      </c>
      <c r="F20" s="24">
        <v>23.48</v>
      </c>
      <c r="G20" s="1">
        <f>D20*F20*1.2*0.890000010017454</f>
        <v>2800.224831518115</v>
      </c>
      <c r="H20" s="208">
        <v>2.8</v>
      </c>
      <c r="I20" s="507"/>
      <c r="N20" s="1">
        <v>17.690000000000001</v>
      </c>
    </row>
    <row r="21" spans="1:14" ht="39.75" customHeight="1" x14ac:dyDescent="0.25">
      <c r="A21" s="26" t="s">
        <v>316</v>
      </c>
      <c r="B21" s="643"/>
      <c r="C21" s="23" t="s">
        <v>209</v>
      </c>
      <c r="D21" s="114">
        <f>(2385/6)*5</f>
        <v>1987.5</v>
      </c>
      <c r="E21" s="24" t="s">
        <v>28</v>
      </c>
      <c r="F21" s="24">
        <v>79.28</v>
      </c>
      <c r="G21" s="1">
        <f>D21*F21*1.2*0.890000010017454</f>
        <v>168283.69389412823</v>
      </c>
      <c r="H21" s="208">
        <v>168.3</v>
      </c>
      <c r="I21" s="507"/>
      <c r="N21" s="1">
        <v>62.12</v>
      </c>
    </row>
    <row r="22" spans="1:14" ht="27.6" customHeight="1" x14ac:dyDescent="0.25">
      <c r="A22" s="26" t="s">
        <v>654</v>
      </c>
      <c r="B22" s="643"/>
      <c r="C22" s="23" t="s">
        <v>210</v>
      </c>
      <c r="D22" s="114">
        <f>(26705/6)*5</f>
        <v>22254.166666666664</v>
      </c>
      <c r="E22" s="24" t="s">
        <v>28</v>
      </c>
      <c r="F22" s="24">
        <v>0.89</v>
      </c>
      <c r="G22" s="1">
        <f>D22*F22*1.2*0.890000010017454</f>
        <v>21153.030738089336</v>
      </c>
      <c r="H22" s="208">
        <v>21.2</v>
      </c>
      <c r="I22" s="507"/>
      <c r="N22" s="1">
        <v>0.7</v>
      </c>
    </row>
    <row r="23" spans="1:14" x14ac:dyDescent="0.25">
      <c r="A23" s="127"/>
      <c r="B23" s="643"/>
      <c r="C23" s="563" t="s">
        <v>658</v>
      </c>
      <c r="D23" s="563"/>
      <c r="E23" s="563"/>
      <c r="F23" s="563"/>
      <c r="G23" s="1">
        <f>SUM(G19:G22)</f>
        <v>869485.95478655666</v>
      </c>
      <c r="H23" s="208">
        <v>869.5</v>
      </c>
      <c r="I23" s="24"/>
    </row>
    <row r="24" spans="1:14" x14ac:dyDescent="0.25">
      <c r="A24" s="127"/>
      <c r="B24" s="643"/>
      <c r="C24" s="563" t="s">
        <v>309</v>
      </c>
      <c r="D24" s="563"/>
      <c r="E24" s="563"/>
      <c r="F24" s="563"/>
      <c r="G24" s="1">
        <f>G23+G16</f>
        <v>1064875.1926905566</v>
      </c>
      <c r="H24" s="126">
        <f>H23+H16</f>
        <v>1064.9000000000001</v>
      </c>
      <c r="I24" s="24"/>
    </row>
    <row r="25" spans="1:14" x14ac:dyDescent="0.25">
      <c r="A25" s="127"/>
      <c r="B25" s="643"/>
      <c r="C25" s="503" t="s">
        <v>312</v>
      </c>
      <c r="D25" s="503"/>
      <c r="E25" s="503"/>
      <c r="F25" s="503"/>
      <c r="G25" s="503"/>
      <c r="H25" s="503"/>
      <c r="I25" s="503"/>
    </row>
    <row r="26" spans="1:14" ht="38.25" x14ac:dyDescent="0.25">
      <c r="A26" s="26" t="s">
        <v>314</v>
      </c>
      <c r="B26" s="643"/>
      <c r="C26" s="13" t="s">
        <v>205</v>
      </c>
      <c r="D26" s="13"/>
      <c r="E26" s="13"/>
      <c r="F26" s="13"/>
      <c r="G26" s="13"/>
      <c r="H26" s="209"/>
      <c r="I26" s="507" t="s">
        <v>657</v>
      </c>
    </row>
    <row r="27" spans="1:14" ht="15.75" x14ac:dyDescent="0.25">
      <c r="A27" s="26" t="s">
        <v>319</v>
      </c>
      <c r="B27" s="643"/>
      <c r="C27" s="23" t="s">
        <v>206</v>
      </c>
      <c r="D27" s="24">
        <v>4983</v>
      </c>
      <c r="E27" s="24" t="s">
        <v>28</v>
      </c>
      <c r="F27" s="1">
        <v>41.19</v>
      </c>
      <c r="G27" s="1">
        <f>D27*F27*1.2*0.890000010017454</f>
        <v>219206.75682729614</v>
      </c>
      <c r="H27" s="208">
        <v>219.2</v>
      </c>
      <c r="I27" s="507"/>
      <c r="N27" s="212">
        <v>30.59</v>
      </c>
    </row>
    <row r="28" spans="1:14" ht="15.75" x14ac:dyDescent="0.25">
      <c r="A28" s="26" t="s">
        <v>320</v>
      </c>
      <c r="B28" s="643"/>
      <c r="C28" s="23" t="s">
        <v>208</v>
      </c>
      <c r="D28" s="24">
        <v>134</v>
      </c>
      <c r="E28" s="24" t="s">
        <v>28</v>
      </c>
      <c r="F28" s="1">
        <v>15.47</v>
      </c>
      <c r="G28" s="1">
        <f>D28*F28*1.2*0.890000010017454+0.01</f>
        <v>2213.9526649191785</v>
      </c>
      <c r="H28" s="208">
        <v>2.2000000000000002</v>
      </c>
      <c r="I28" s="507"/>
      <c r="N28" s="212">
        <v>11.73</v>
      </c>
    </row>
    <row r="29" spans="1:14" ht="39" customHeight="1" x14ac:dyDescent="0.25">
      <c r="A29" s="26" t="s">
        <v>315</v>
      </c>
      <c r="B29" s="643"/>
      <c r="C29" s="23" t="s">
        <v>209</v>
      </c>
      <c r="D29" s="24">
        <v>2385</v>
      </c>
      <c r="E29" s="24" t="s">
        <v>28</v>
      </c>
      <c r="F29" s="1">
        <v>23.86</v>
      </c>
      <c r="G29" s="1">
        <f>D29*F29*1.2*0.890000010017454</f>
        <v>60775.715484065076</v>
      </c>
      <c r="H29" s="208">
        <v>60.8</v>
      </c>
      <c r="I29" s="507"/>
      <c r="N29" s="212">
        <v>18.7</v>
      </c>
    </row>
    <row r="30" spans="1:14" ht="24.75" customHeight="1" x14ac:dyDescent="0.25">
      <c r="A30" s="26" t="s">
        <v>321</v>
      </c>
      <c r="B30" s="644"/>
      <c r="C30" s="23" t="s">
        <v>210</v>
      </c>
      <c r="D30" s="24">
        <v>26705</v>
      </c>
      <c r="E30" s="24" t="s">
        <v>28</v>
      </c>
      <c r="F30" s="1">
        <v>15.57</v>
      </c>
      <c r="G30" s="1">
        <f>D30*F30*1.2*0.890000010017454</f>
        <v>444071.04079827102</v>
      </c>
      <c r="H30" s="208">
        <v>444.1</v>
      </c>
      <c r="I30" s="507"/>
      <c r="N30" s="212">
        <v>11.92</v>
      </c>
    </row>
    <row r="31" spans="1:14" x14ac:dyDescent="0.25">
      <c r="A31" s="563" t="s">
        <v>309</v>
      </c>
      <c r="B31" s="563"/>
      <c r="C31" s="563"/>
      <c r="D31" s="563"/>
      <c r="E31" s="563"/>
      <c r="F31" s="563"/>
      <c r="G31" s="1">
        <f>SUM(G27:G30)</f>
        <v>726267.46577455138</v>
      </c>
      <c r="H31" s="208">
        <f>SUM(H27:H30)</f>
        <v>726.3</v>
      </c>
      <c r="I31" s="24"/>
    </row>
    <row r="32" spans="1:14" x14ac:dyDescent="0.25">
      <c r="A32" s="563" t="s">
        <v>313</v>
      </c>
      <c r="B32" s="563"/>
      <c r="C32" s="563"/>
      <c r="D32" s="563"/>
      <c r="E32" s="563"/>
      <c r="F32" s="563"/>
      <c r="G32" s="1">
        <f>G31+G24</f>
        <v>1791142.6584651079</v>
      </c>
      <c r="H32" s="126">
        <f>H31+H24</f>
        <v>1791.2</v>
      </c>
      <c r="I32" s="1"/>
    </row>
    <row r="33" spans="1:10" ht="33.6" customHeight="1" x14ac:dyDescent="0.25">
      <c r="A33" s="503" t="s">
        <v>670</v>
      </c>
      <c r="B33" s="503"/>
      <c r="C33" s="503"/>
      <c r="D33" s="503"/>
      <c r="E33" s="503"/>
      <c r="F33" s="503"/>
      <c r="G33" s="503"/>
      <c r="H33" s="503"/>
      <c r="I33" s="503"/>
      <c r="J33" s="106"/>
    </row>
    <row r="34" spans="1:10" ht="25.9" customHeight="1" x14ac:dyDescent="0.25">
      <c r="A34" s="503" t="s">
        <v>625</v>
      </c>
      <c r="B34" s="507" t="s">
        <v>669</v>
      </c>
      <c r="C34" s="507" t="s">
        <v>106</v>
      </c>
      <c r="D34" s="507"/>
      <c r="E34" s="507"/>
      <c r="F34" s="507"/>
      <c r="G34" s="673">
        <v>327074.57</v>
      </c>
      <c r="H34" s="676">
        <v>327.10000000000002</v>
      </c>
      <c r="I34" s="507"/>
      <c r="J34" s="191"/>
    </row>
    <row r="35" spans="1:10" ht="15.75" x14ac:dyDescent="0.25">
      <c r="A35" s="503"/>
      <c r="B35" s="507"/>
      <c r="C35" s="23" t="s">
        <v>107</v>
      </c>
      <c r="D35" s="24">
        <v>29869.8</v>
      </c>
      <c r="E35" s="24" t="s">
        <v>28</v>
      </c>
      <c r="F35" s="14"/>
      <c r="G35" s="674"/>
      <c r="H35" s="677"/>
      <c r="I35" s="507"/>
      <c r="J35" s="191"/>
    </row>
    <row r="36" spans="1:10" ht="30" customHeight="1" x14ac:dyDescent="0.25">
      <c r="A36" s="503"/>
      <c r="B36" s="507"/>
      <c r="C36" s="23" t="s">
        <v>108</v>
      </c>
      <c r="D36" s="24"/>
      <c r="E36" s="24"/>
      <c r="F36" s="14"/>
      <c r="G36" s="674"/>
      <c r="H36" s="677"/>
      <c r="I36" s="507"/>
      <c r="J36" s="191"/>
    </row>
    <row r="37" spans="1:10" x14ac:dyDescent="0.25">
      <c r="A37" s="503"/>
      <c r="B37" s="507"/>
      <c r="C37" s="23" t="s">
        <v>109</v>
      </c>
      <c r="D37" s="24"/>
      <c r="E37" s="24"/>
      <c r="F37" s="14"/>
      <c r="G37" s="674"/>
      <c r="H37" s="677"/>
      <c r="I37" s="507"/>
      <c r="J37" s="191"/>
    </row>
    <row r="38" spans="1:10" x14ac:dyDescent="0.25">
      <c r="A38" s="503"/>
      <c r="B38" s="507"/>
      <c r="C38" s="23" t="s">
        <v>110</v>
      </c>
      <c r="D38" s="24"/>
      <c r="E38" s="24"/>
      <c r="F38" s="14"/>
      <c r="G38" s="674"/>
      <c r="H38" s="677"/>
      <c r="I38" s="507"/>
      <c r="J38" s="191"/>
    </row>
    <row r="39" spans="1:10" x14ac:dyDescent="0.25">
      <c r="A39" s="503"/>
      <c r="B39" s="507"/>
      <c r="C39" s="23" t="s">
        <v>111</v>
      </c>
      <c r="D39" s="24"/>
      <c r="E39" s="24"/>
      <c r="F39" s="14"/>
      <c r="G39" s="674"/>
      <c r="H39" s="677"/>
      <c r="I39" s="507"/>
      <c r="J39" s="191"/>
    </row>
    <row r="40" spans="1:10" x14ac:dyDescent="0.25">
      <c r="A40" s="503"/>
      <c r="B40" s="507"/>
      <c r="C40" s="23" t="s">
        <v>112</v>
      </c>
      <c r="D40" s="24">
        <v>588</v>
      </c>
      <c r="E40" s="24" t="s">
        <v>16</v>
      </c>
      <c r="F40" s="14"/>
      <c r="G40" s="674"/>
      <c r="H40" s="677"/>
      <c r="I40" s="507"/>
      <c r="J40" s="191"/>
    </row>
    <row r="41" spans="1:10" x14ac:dyDescent="0.25">
      <c r="A41" s="503"/>
      <c r="B41" s="507"/>
      <c r="C41" s="15" t="s">
        <v>113</v>
      </c>
      <c r="D41" s="24">
        <v>137</v>
      </c>
      <c r="E41" s="24" t="s">
        <v>16</v>
      </c>
      <c r="F41" s="14"/>
      <c r="G41" s="674"/>
      <c r="H41" s="677"/>
      <c r="I41" s="507"/>
      <c r="J41" s="191"/>
    </row>
    <row r="42" spans="1:10" x14ac:dyDescent="0.25">
      <c r="A42" s="503"/>
      <c r="B42" s="507"/>
      <c r="C42" s="15" t="s">
        <v>114</v>
      </c>
      <c r="D42" s="24">
        <v>451</v>
      </c>
      <c r="E42" s="24" t="s">
        <v>16</v>
      </c>
      <c r="F42" s="14"/>
      <c r="G42" s="674"/>
      <c r="H42" s="677"/>
      <c r="I42" s="507"/>
      <c r="J42" s="191"/>
    </row>
    <row r="43" spans="1:10" x14ac:dyDescent="0.25">
      <c r="A43" s="503"/>
      <c r="B43" s="507"/>
      <c r="C43" s="23" t="s">
        <v>115</v>
      </c>
      <c r="D43" s="24"/>
      <c r="E43" s="24"/>
      <c r="F43" s="14"/>
      <c r="G43" s="674"/>
      <c r="H43" s="677"/>
      <c r="I43" s="507"/>
      <c r="J43" s="191"/>
    </row>
    <row r="44" spans="1:10" x14ac:dyDescent="0.25">
      <c r="A44" s="503"/>
      <c r="B44" s="507"/>
      <c r="C44" s="23" t="s">
        <v>116</v>
      </c>
      <c r="D44" s="24"/>
      <c r="E44" s="24"/>
      <c r="F44" s="14"/>
      <c r="G44" s="674"/>
      <c r="H44" s="677"/>
      <c r="I44" s="507"/>
      <c r="J44" s="191"/>
    </row>
    <row r="45" spans="1:10" x14ac:dyDescent="0.25">
      <c r="A45" s="503"/>
      <c r="B45" s="507"/>
      <c r="C45" s="23" t="s">
        <v>117</v>
      </c>
      <c r="D45" s="24"/>
      <c r="E45" s="24"/>
      <c r="F45" s="14"/>
      <c r="G45" s="674"/>
      <c r="H45" s="677"/>
      <c r="I45" s="507"/>
      <c r="J45" s="191"/>
    </row>
    <row r="46" spans="1:10" ht="25.5" x14ac:dyDescent="0.25">
      <c r="A46" s="503"/>
      <c r="B46" s="507"/>
      <c r="C46" s="23" t="s">
        <v>118</v>
      </c>
      <c r="D46" s="24"/>
      <c r="E46" s="24"/>
      <c r="F46" s="14"/>
      <c r="G46" s="674"/>
      <c r="H46" s="677"/>
      <c r="I46" s="507"/>
      <c r="J46" s="191"/>
    </row>
    <row r="47" spans="1:10" x14ac:dyDescent="0.25">
      <c r="A47" s="503"/>
      <c r="B47" s="507"/>
      <c r="C47" s="23" t="s">
        <v>119</v>
      </c>
      <c r="D47" s="24"/>
      <c r="E47" s="24"/>
      <c r="F47" s="14"/>
      <c r="G47" s="674"/>
      <c r="H47" s="677"/>
      <c r="I47" s="507"/>
      <c r="J47" s="191"/>
    </row>
    <row r="48" spans="1:10" x14ac:dyDescent="0.25">
      <c r="A48" s="503"/>
      <c r="B48" s="507"/>
      <c r="C48" s="23" t="s">
        <v>120</v>
      </c>
      <c r="D48" s="24">
        <v>71</v>
      </c>
      <c r="E48" s="24" t="s">
        <v>16</v>
      </c>
      <c r="F48" s="14"/>
      <c r="G48" s="674"/>
      <c r="H48" s="677"/>
      <c r="I48" s="507"/>
      <c r="J48" s="191"/>
    </row>
    <row r="49" spans="1:10" x14ac:dyDescent="0.25">
      <c r="A49" s="503"/>
      <c r="B49" s="507"/>
      <c r="C49" s="23" t="s">
        <v>121</v>
      </c>
      <c r="D49" s="24">
        <v>34</v>
      </c>
      <c r="E49" s="24" t="s">
        <v>16</v>
      </c>
      <c r="F49" s="14"/>
      <c r="G49" s="674"/>
      <c r="H49" s="677"/>
      <c r="I49" s="507"/>
      <c r="J49" s="191"/>
    </row>
    <row r="50" spans="1:10" x14ac:dyDescent="0.25">
      <c r="A50" s="804"/>
      <c r="B50" s="569" t="s">
        <v>664</v>
      </c>
      <c r="C50" s="23" t="s">
        <v>122</v>
      </c>
      <c r="D50" s="24"/>
      <c r="E50" s="24"/>
      <c r="F50" s="14"/>
      <c r="G50" s="674"/>
      <c r="H50" s="677"/>
      <c r="I50" s="507"/>
      <c r="J50" s="191"/>
    </row>
    <row r="51" spans="1:10" x14ac:dyDescent="0.25">
      <c r="A51" s="804"/>
      <c r="B51" s="569"/>
      <c r="C51" s="23" t="s">
        <v>123</v>
      </c>
      <c r="D51" s="24"/>
      <c r="E51" s="24"/>
      <c r="F51" s="14"/>
      <c r="G51" s="674"/>
      <c r="H51" s="677"/>
      <c r="I51" s="507"/>
      <c r="J51" s="191"/>
    </row>
    <row r="52" spans="1:10" x14ac:dyDescent="0.25">
      <c r="A52" s="804"/>
      <c r="B52" s="569"/>
      <c r="C52" s="23" t="s">
        <v>124</v>
      </c>
      <c r="D52" s="24">
        <v>37</v>
      </c>
      <c r="E52" s="24" t="s">
        <v>16</v>
      </c>
      <c r="F52" s="14"/>
      <c r="G52" s="674"/>
      <c r="H52" s="677"/>
      <c r="I52" s="507"/>
      <c r="J52" s="191"/>
    </row>
    <row r="53" spans="1:10" x14ac:dyDescent="0.25">
      <c r="A53" s="804"/>
      <c r="B53" s="569"/>
      <c r="C53" s="23" t="s">
        <v>125</v>
      </c>
      <c r="D53" s="24"/>
      <c r="E53" s="24"/>
      <c r="F53" s="14"/>
      <c r="G53" s="674"/>
      <c r="H53" s="677"/>
      <c r="I53" s="507"/>
      <c r="J53" s="191"/>
    </row>
    <row r="54" spans="1:10" x14ac:dyDescent="0.25">
      <c r="A54" s="804"/>
      <c r="B54" s="569"/>
      <c r="C54" s="23" t="s">
        <v>126</v>
      </c>
      <c r="D54" s="24"/>
      <c r="E54" s="24"/>
      <c r="F54" s="14"/>
      <c r="G54" s="674"/>
      <c r="H54" s="677"/>
      <c r="I54" s="507"/>
      <c r="J54" s="191"/>
    </row>
    <row r="55" spans="1:10" x14ac:dyDescent="0.25">
      <c r="A55" s="804"/>
      <c r="B55" s="569"/>
      <c r="C55" s="23" t="s">
        <v>127</v>
      </c>
      <c r="D55" s="24"/>
      <c r="E55" s="24"/>
      <c r="F55" s="14"/>
      <c r="G55" s="674"/>
      <c r="H55" s="677"/>
      <c r="I55" s="507"/>
      <c r="J55" s="191"/>
    </row>
    <row r="56" spans="1:10" x14ac:dyDescent="0.25">
      <c r="A56" s="804"/>
      <c r="B56" s="569"/>
      <c r="C56" s="23" t="s">
        <v>128</v>
      </c>
      <c r="D56" s="24"/>
      <c r="E56" s="24"/>
      <c r="F56" s="14"/>
      <c r="G56" s="674"/>
      <c r="H56" s="677"/>
      <c r="I56" s="507"/>
      <c r="J56" s="191"/>
    </row>
    <row r="57" spans="1:10" x14ac:dyDescent="0.25">
      <c r="A57" s="804"/>
      <c r="B57" s="569"/>
      <c r="C57" s="23" t="s">
        <v>129</v>
      </c>
      <c r="D57" s="24"/>
      <c r="E57" s="24"/>
      <c r="F57" s="14"/>
      <c r="G57" s="674"/>
      <c r="H57" s="677"/>
      <c r="I57" s="507"/>
      <c r="J57" s="191"/>
    </row>
    <row r="58" spans="1:10" x14ac:dyDescent="0.25">
      <c r="A58" s="804"/>
      <c r="B58" s="569"/>
      <c r="C58" s="23" t="s">
        <v>130</v>
      </c>
      <c r="D58" s="24"/>
      <c r="E58" s="24"/>
      <c r="F58" s="14"/>
      <c r="G58" s="674"/>
      <c r="H58" s="677"/>
      <c r="I58" s="507"/>
      <c r="J58" s="191"/>
    </row>
    <row r="59" spans="1:10" x14ac:dyDescent="0.25">
      <c r="A59" s="804"/>
      <c r="B59" s="569"/>
      <c r="C59" s="23" t="s">
        <v>131</v>
      </c>
      <c r="D59" s="24">
        <v>467</v>
      </c>
      <c r="E59" s="24" t="s">
        <v>16</v>
      </c>
      <c r="F59" s="14"/>
      <c r="G59" s="674"/>
      <c r="H59" s="677"/>
      <c r="I59" s="507"/>
      <c r="J59" s="191"/>
    </row>
    <row r="60" spans="1:10" x14ac:dyDescent="0.25">
      <c r="A60" s="804"/>
      <c r="B60" s="569"/>
      <c r="C60" s="23" t="s">
        <v>123</v>
      </c>
      <c r="D60" s="24"/>
      <c r="E60" s="24"/>
      <c r="F60" s="14"/>
      <c r="G60" s="674"/>
      <c r="H60" s="677"/>
      <c r="I60" s="507"/>
      <c r="J60" s="191"/>
    </row>
    <row r="61" spans="1:10" x14ac:dyDescent="0.25">
      <c r="A61" s="804"/>
      <c r="B61" s="569"/>
      <c r="C61" s="23" t="s">
        <v>127</v>
      </c>
      <c r="D61" s="24"/>
      <c r="E61" s="24"/>
      <c r="F61" s="14"/>
      <c r="G61" s="674"/>
      <c r="H61" s="677"/>
      <c r="I61" s="507"/>
      <c r="J61" s="191"/>
    </row>
    <row r="62" spans="1:10" x14ac:dyDescent="0.25">
      <c r="A62" s="804"/>
      <c r="B62" s="569"/>
      <c r="C62" s="23" t="s">
        <v>132</v>
      </c>
      <c r="D62" s="24"/>
      <c r="E62" s="24"/>
      <c r="F62" s="14"/>
      <c r="G62" s="674"/>
      <c r="H62" s="677"/>
      <c r="I62" s="507"/>
      <c r="J62" s="191"/>
    </row>
    <row r="63" spans="1:10" x14ac:dyDescent="0.25">
      <c r="A63" s="804"/>
      <c r="B63" s="569"/>
      <c r="C63" s="23" t="s">
        <v>133</v>
      </c>
      <c r="D63" s="24"/>
      <c r="E63" s="24"/>
      <c r="F63" s="14"/>
      <c r="G63" s="674"/>
      <c r="H63" s="677"/>
      <c r="I63" s="507"/>
      <c r="J63" s="191"/>
    </row>
    <row r="64" spans="1:10" x14ac:dyDescent="0.25">
      <c r="A64" s="804"/>
      <c r="B64" s="569"/>
      <c r="C64" s="23" t="s">
        <v>130</v>
      </c>
      <c r="D64" s="24"/>
      <c r="E64" s="24"/>
      <c r="F64" s="14"/>
      <c r="G64" s="674"/>
      <c r="H64" s="677"/>
      <c r="I64" s="507"/>
      <c r="J64" s="191"/>
    </row>
    <row r="65" spans="1:10" ht="25.5" x14ac:dyDescent="0.25">
      <c r="A65" s="804"/>
      <c r="B65" s="569"/>
      <c r="C65" s="23" t="s">
        <v>134</v>
      </c>
      <c r="D65" s="24">
        <v>5455</v>
      </c>
      <c r="E65" s="24" t="s">
        <v>16</v>
      </c>
      <c r="F65" s="14"/>
      <c r="G65" s="674"/>
      <c r="H65" s="677"/>
      <c r="I65" s="507"/>
      <c r="J65" s="191"/>
    </row>
    <row r="66" spans="1:10" x14ac:dyDescent="0.25">
      <c r="A66" s="804"/>
      <c r="B66" s="569"/>
      <c r="C66" s="15" t="s">
        <v>113</v>
      </c>
      <c r="D66" s="24">
        <v>1217</v>
      </c>
      <c r="E66" s="24" t="s">
        <v>16</v>
      </c>
      <c r="F66" s="14"/>
      <c r="G66" s="674"/>
      <c r="H66" s="677"/>
      <c r="I66" s="507"/>
      <c r="J66" s="191"/>
    </row>
    <row r="67" spans="1:10" x14ac:dyDescent="0.25">
      <c r="A67" s="804"/>
      <c r="B67" s="569"/>
      <c r="C67" s="15" t="s">
        <v>114</v>
      </c>
      <c r="D67" s="24">
        <v>4218</v>
      </c>
      <c r="E67" s="24" t="s">
        <v>16</v>
      </c>
      <c r="F67" s="14"/>
      <c r="G67" s="674"/>
      <c r="H67" s="677"/>
      <c r="I67" s="507"/>
      <c r="J67" s="191"/>
    </row>
    <row r="68" spans="1:10" x14ac:dyDescent="0.25">
      <c r="A68" s="804"/>
      <c r="B68" s="569"/>
      <c r="C68" s="23" t="s">
        <v>123</v>
      </c>
      <c r="D68" s="24"/>
      <c r="E68" s="24"/>
      <c r="F68" s="14"/>
      <c r="G68" s="674"/>
      <c r="H68" s="677"/>
      <c r="I68" s="507"/>
      <c r="J68" s="191"/>
    </row>
    <row r="69" spans="1:10" x14ac:dyDescent="0.25">
      <c r="A69" s="804"/>
      <c r="B69" s="569"/>
      <c r="C69" s="23" t="s">
        <v>127</v>
      </c>
      <c r="D69" s="24"/>
      <c r="E69" s="24"/>
      <c r="F69" s="14"/>
      <c r="G69" s="674"/>
      <c r="H69" s="677"/>
      <c r="I69" s="507"/>
      <c r="J69" s="191"/>
    </row>
    <row r="70" spans="1:10" x14ac:dyDescent="0.25">
      <c r="A70" s="804"/>
      <c r="B70" s="569"/>
      <c r="C70" s="23" t="s">
        <v>132</v>
      </c>
      <c r="D70" s="24"/>
      <c r="E70" s="24"/>
      <c r="F70" s="14"/>
      <c r="G70" s="674"/>
      <c r="H70" s="677"/>
      <c r="I70" s="507"/>
      <c r="J70" s="191"/>
    </row>
    <row r="71" spans="1:10" ht="38.25" x14ac:dyDescent="0.25">
      <c r="A71" s="804"/>
      <c r="B71" s="569"/>
      <c r="C71" s="23" t="s">
        <v>135</v>
      </c>
      <c r="D71" s="24"/>
      <c r="E71" s="24"/>
      <c r="F71" s="14"/>
      <c r="G71" s="674"/>
      <c r="H71" s="677"/>
      <c r="I71" s="507"/>
      <c r="J71" s="191"/>
    </row>
    <row r="72" spans="1:10" x14ac:dyDescent="0.25">
      <c r="A72" s="804"/>
      <c r="B72" s="569"/>
      <c r="C72" s="23" t="s">
        <v>133</v>
      </c>
      <c r="D72" s="24"/>
      <c r="E72" s="24"/>
      <c r="F72" s="14"/>
      <c r="G72" s="674"/>
      <c r="H72" s="677"/>
      <c r="I72" s="507"/>
      <c r="J72" s="191"/>
    </row>
    <row r="73" spans="1:10" x14ac:dyDescent="0.25">
      <c r="A73" s="804"/>
      <c r="B73" s="569"/>
      <c r="C73" s="23" t="s">
        <v>130</v>
      </c>
      <c r="D73" s="24"/>
      <c r="E73" s="24"/>
      <c r="F73" s="14"/>
      <c r="G73" s="674"/>
      <c r="H73" s="677"/>
      <c r="I73" s="507"/>
      <c r="J73" s="191"/>
    </row>
    <row r="74" spans="1:10" ht="32.450000000000003" customHeight="1" x14ac:dyDescent="0.25">
      <c r="A74" s="804"/>
      <c r="B74" s="569"/>
      <c r="C74" s="23" t="s">
        <v>136</v>
      </c>
      <c r="D74" s="24">
        <v>33</v>
      </c>
      <c r="E74" s="24" t="s">
        <v>16</v>
      </c>
      <c r="F74" s="14"/>
      <c r="G74" s="674"/>
      <c r="H74" s="677"/>
      <c r="I74" s="507"/>
      <c r="J74" s="191"/>
    </row>
    <row r="75" spans="1:10" x14ac:dyDescent="0.25">
      <c r="A75" s="804"/>
      <c r="B75" s="569"/>
      <c r="C75" s="15" t="s">
        <v>113</v>
      </c>
      <c r="D75" s="24">
        <v>12</v>
      </c>
      <c r="E75" s="24" t="s">
        <v>16</v>
      </c>
      <c r="F75" s="14"/>
      <c r="G75" s="674"/>
      <c r="H75" s="677"/>
      <c r="I75" s="507"/>
      <c r="J75" s="191"/>
    </row>
    <row r="76" spans="1:10" x14ac:dyDescent="0.25">
      <c r="A76" s="804"/>
      <c r="B76" s="569"/>
      <c r="C76" s="15" t="s">
        <v>114</v>
      </c>
      <c r="D76" s="24">
        <v>21</v>
      </c>
      <c r="E76" s="24" t="s">
        <v>16</v>
      </c>
      <c r="F76" s="14"/>
      <c r="G76" s="674"/>
      <c r="H76" s="677"/>
      <c r="I76" s="507"/>
      <c r="J76" s="191"/>
    </row>
    <row r="77" spans="1:10" x14ac:dyDescent="0.25">
      <c r="A77" s="804"/>
      <c r="B77" s="569"/>
      <c r="C77" s="23" t="s">
        <v>123</v>
      </c>
      <c r="D77" s="24"/>
      <c r="E77" s="24"/>
      <c r="F77" s="14"/>
      <c r="G77" s="674"/>
      <c r="H77" s="677"/>
      <c r="I77" s="507"/>
      <c r="J77" s="191"/>
    </row>
    <row r="78" spans="1:10" x14ac:dyDescent="0.25">
      <c r="A78" s="804"/>
      <c r="B78" s="569"/>
      <c r="C78" s="23" t="s">
        <v>127</v>
      </c>
      <c r="D78" s="24"/>
      <c r="E78" s="24"/>
      <c r="F78" s="14"/>
      <c r="G78" s="674"/>
      <c r="H78" s="677"/>
      <c r="I78" s="507"/>
      <c r="J78" s="191"/>
    </row>
    <row r="79" spans="1:10" x14ac:dyDescent="0.25">
      <c r="A79" s="804"/>
      <c r="B79" s="569"/>
      <c r="C79" s="23" t="s">
        <v>132</v>
      </c>
      <c r="D79" s="24"/>
      <c r="E79" s="24"/>
      <c r="F79" s="14"/>
      <c r="G79" s="674"/>
      <c r="H79" s="677"/>
      <c r="I79" s="507"/>
      <c r="J79" s="191"/>
    </row>
    <row r="80" spans="1:10" ht="18" customHeight="1" x14ac:dyDescent="0.25">
      <c r="A80" s="804"/>
      <c r="B80" s="569"/>
      <c r="C80" s="23" t="s">
        <v>137</v>
      </c>
      <c r="D80" s="24"/>
      <c r="E80" s="24"/>
      <c r="F80" s="14"/>
      <c r="G80" s="674"/>
      <c r="H80" s="677"/>
      <c r="I80" s="507"/>
      <c r="J80" s="191"/>
    </row>
    <row r="81" spans="1:10" ht="25.5" x14ac:dyDescent="0.25">
      <c r="A81" s="804"/>
      <c r="B81" s="569"/>
      <c r="C81" s="23" t="s">
        <v>118</v>
      </c>
      <c r="D81" s="24"/>
      <c r="E81" s="24"/>
      <c r="F81" s="14"/>
      <c r="G81" s="674"/>
      <c r="H81" s="677"/>
      <c r="I81" s="507"/>
      <c r="J81" s="191"/>
    </row>
    <row r="82" spans="1:10" x14ac:dyDescent="0.25">
      <c r="A82" s="804"/>
      <c r="B82" s="569"/>
      <c r="C82" s="23" t="s">
        <v>133</v>
      </c>
      <c r="D82" s="24"/>
      <c r="E82" s="24"/>
      <c r="F82" s="14"/>
      <c r="G82" s="674"/>
      <c r="H82" s="677"/>
      <c r="I82" s="507"/>
      <c r="J82" s="191"/>
    </row>
    <row r="83" spans="1:10" x14ac:dyDescent="0.25">
      <c r="A83" s="804"/>
      <c r="B83" s="569"/>
      <c r="C83" s="23" t="s">
        <v>119</v>
      </c>
      <c r="D83" s="24"/>
      <c r="E83" s="24"/>
      <c r="F83" s="14"/>
      <c r="G83" s="674"/>
      <c r="H83" s="677"/>
      <c r="I83" s="507"/>
      <c r="J83" s="191"/>
    </row>
    <row r="84" spans="1:10" ht="15.75" x14ac:dyDescent="0.25">
      <c r="A84" s="804"/>
      <c r="B84" s="569"/>
      <c r="C84" s="23" t="s">
        <v>138</v>
      </c>
      <c r="D84" s="24">
        <v>55</v>
      </c>
      <c r="E84" s="24" t="s">
        <v>28</v>
      </c>
      <c r="F84" s="14"/>
      <c r="G84" s="674"/>
      <c r="H84" s="677"/>
      <c r="I84" s="507"/>
      <c r="J84" s="191"/>
    </row>
    <row r="85" spans="1:10" x14ac:dyDescent="0.25">
      <c r="A85" s="804"/>
      <c r="B85" s="569"/>
      <c r="C85" s="23" t="s">
        <v>139</v>
      </c>
      <c r="D85" s="24"/>
      <c r="E85" s="24"/>
      <c r="F85" s="14"/>
      <c r="G85" s="674"/>
      <c r="H85" s="677"/>
      <c r="I85" s="507"/>
      <c r="J85" s="191"/>
    </row>
    <row r="86" spans="1:10" ht="15.6" customHeight="1" x14ac:dyDescent="0.25">
      <c r="A86" s="804"/>
      <c r="B86" s="569"/>
      <c r="C86" s="23" t="s">
        <v>140</v>
      </c>
      <c r="D86" s="24"/>
      <c r="E86" s="24"/>
      <c r="F86" s="14"/>
      <c r="G86" s="674"/>
      <c r="H86" s="677"/>
      <c r="I86" s="507"/>
      <c r="J86" s="191"/>
    </row>
    <row r="87" spans="1:10" x14ac:dyDescent="0.25">
      <c r="A87" s="804"/>
      <c r="B87" s="569"/>
      <c r="C87" s="23" t="s">
        <v>141</v>
      </c>
      <c r="D87" s="24"/>
      <c r="E87" s="24"/>
      <c r="F87" s="14"/>
      <c r="G87" s="674"/>
      <c r="H87" s="677"/>
      <c r="I87" s="507"/>
      <c r="J87" s="191"/>
    </row>
    <row r="88" spans="1:10" ht="25.5" x14ac:dyDescent="0.25">
      <c r="A88" s="804"/>
      <c r="B88" s="569"/>
      <c r="C88" s="23" t="s">
        <v>142</v>
      </c>
      <c r="D88" s="24" t="s">
        <v>144</v>
      </c>
      <c r="E88" s="24" t="s">
        <v>143</v>
      </c>
      <c r="F88" s="14"/>
      <c r="G88" s="674"/>
      <c r="H88" s="677"/>
      <c r="I88" s="507"/>
      <c r="J88" s="191"/>
    </row>
    <row r="89" spans="1:10" x14ac:dyDescent="0.25">
      <c r="A89" s="804"/>
      <c r="B89" s="569"/>
      <c r="C89" s="15" t="s">
        <v>113</v>
      </c>
      <c r="D89" s="24">
        <v>90</v>
      </c>
      <c r="E89" s="24" t="s">
        <v>16</v>
      </c>
      <c r="F89" s="14"/>
      <c r="G89" s="674"/>
      <c r="H89" s="677"/>
      <c r="I89" s="507"/>
      <c r="J89" s="191"/>
    </row>
    <row r="90" spans="1:10" x14ac:dyDescent="0.25">
      <c r="A90" s="804"/>
      <c r="B90" s="569"/>
      <c r="C90" s="15" t="s">
        <v>114</v>
      </c>
      <c r="D90" s="24">
        <v>460</v>
      </c>
      <c r="E90" s="24" t="s">
        <v>16</v>
      </c>
      <c r="F90" s="14"/>
      <c r="G90" s="674"/>
      <c r="H90" s="677"/>
      <c r="I90" s="507"/>
      <c r="J90" s="191"/>
    </row>
    <row r="91" spans="1:10" x14ac:dyDescent="0.25">
      <c r="A91" s="804"/>
      <c r="B91" s="569"/>
      <c r="C91" s="23" t="s">
        <v>123</v>
      </c>
      <c r="D91" s="24"/>
      <c r="E91" s="24"/>
      <c r="F91" s="14"/>
      <c r="G91" s="674"/>
      <c r="H91" s="677"/>
      <c r="I91" s="507"/>
      <c r="J91" s="191"/>
    </row>
    <row r="92" spans="1:10" x14ac:dyDescent="0.25">
      <c r="A92" s="804"/>
      <c r="B92" s="569"/>
      <c r="C92" s="23" t="s">
        <v>127</v>
      </c>
      <c r="D92" s="24"/>
      <c r="E92" s="24"/>
      <c r="F92" s="14"/>
      <c r="G92" s="674"/>
      <c r="H92" s="677"/>
      <c r="I92" s="507"/>
      <c r="J92" s="191"/>
    </row>
    <row r="93" spans="1:10" x14ac:dyDescent="0.25">
      <c r="A93" s="804"/>
      <c r="B93" s="569"/>
      <c r="C93" s="23" t="s">
        <v>132</v>
      </c>
      <c r="D93" s="24"/>
      <c r="E93" s="24"/>
      <c r="F93" s="14"/>
      <c r="G93" s="674"/>
      <c r="H93" s="677"/>
      <c r="I93" s="507"/>
      <c r="J93" s="191"/>
    </row>
    <row r="94" spans="1:10" ht="38.25" x14ac:dyDescent="0.25">
      <c r="A94" s="804"/>
      <c r="B94" s="569"/>
      <c r="C94" s="23" t="s">
        <v>135</v>
      </c>
      <c r="D94" s="24"/>
      <c r="E94" s="24"/>
      <c r="F94" s="14"/>
      <c r="G94" s="674"/>
      <c r="H94" s="677"/>
      <c r="I94" s="507"/>
      <c r="J94" s="191"/>
    </row>
    <row r="95" spans="1:10" x14ac:dyDescent="0.25">
      <c r="A95" s="804"/>
      <c r="B95" s="569"/>
      <c r="C95" s="23" t="s">
        <v>133</v>
      </c>
      <c r="D95" s="24"/>
      <c r="E95" s="24"/>
      <c r="F95" s="14"/>
      <c r="G95" s="674"/>
      <c r="H95" s="677"/>
      <c r="I95" s="507"/>
      <c r="J95" s="191"/>
    </row>
    <row r="96" spans="1:10" x14ac:dyDescent="0.25">
      <c r="A96" s="804"/>
      <c r="B96" s="569"/>
      <c r="C96" s="23" t="s">
        <v>119</v>
      </c>
      <c r="D96" s="24"/>
      <c r="E96" s="24"/>
      <c r="F96" s="14"/>
      <c r="G96" s="674"/>
      <c r="H96" s="677"/>
      <c r="I96" s="507"/>
      <c r="J96" s="191"/>
    </row>
    <row r="97" spans="1:10" ht="25.5" x14ac:dyDescent="0.25">
      <c r="A97" s="804"/>
      <c r="B97" s="569"/>
      <c r="C97" s="23" t="s">
        <v>145</v>
      </c>
      <c r="D97" s="24" t="s">
        <v>146</v>
      </c>
      <c r="E97" s="24" t="s">
        <v>143</v>
      </c>
      <c r="F97" s="14"/>
      <c r="G97" s="674"/>
      <c r="H97" s="677"/>
      <c r="I97" s="507"/>
      <c r="J97" s="191"/>
    </row>
    <row r="98" spans="1:10" x14ac:dyDescent="0.25">
      <c r="A98" s="804"/>
      <c r="B98" s="569"/>
      <c r="C98" s="15" t="s">
        <v>114</v>
      </c>
      <c r="D98" s="24">
        <v>60</v>
      </c>
      <c r="E98" s="24" t="s">
        <v>16</v>
      </c>
      <c r="F98" s="14"/>
      <c r="G98" s="674"/>
      <c r="H98" s="677"/>
      <c r="I98" s="507"/>
      <c r="J98" s="191"/>
    </row>
    <row r="99" spans="1:10" x14ac:dyDescent="0.25">
      <c r="A99" s="804"/>
      <c r="B99" s="569"/>
      <c r="C99" s="23" t="s">
        <v>123</v>
      </c>
      <c r="D99" s="24"/>
      <c r="E99" s="24"/>
      <c r="F99" s="14"/>
      <c r="G99" s="674"/>
      <c r="H99" s="677"/>
      <c r="I99" s="507"/>
      <c r="J99" s="191"/>
    </row>
    <row r="100" spans="1:10" x14ac:dyDescent="0.25">
      <c r="A100" s="804"/>
      <c r="B100" s="569"/>
      <c r="C100" s="23" t="s">
        <v>127</v>
      </c>
      <c r="D100" s="24"/>
      <c r="E100" s="24"/>
      <c r="F100" s="14"/>
      <c r="G100" s="674"/>
      <c r="H100" s="677"/>
      <c r="I100" s="507"/>
      <c r="J100" s="191"/>
    </row>
    <row r="101" spans="1:10" x14ac:dyDescent="0.25">
      <c r="A101" s="804"/>
      <c r="B101" s="569"/>
      <c r="C101" s="23" t="s">
        <v>132</v>
      </c>
      <c r="D101" s="24"/>
      <c r="E101" s="24"/>
      <c r="F101" s="14"/>
      <c r="G101" s="674"/>
      <c r="H101" s="677"/>
      <c r="I101" s="507"/>
      <c r="J101" s="191"/>
    </row>
    <row r="102" spans="1:10" ht="38.25" x14ac:dyDescent="0.25">
      <c r="A102" s="804"/>
      <c r="B102" s="569"/>
      <c r="C102" s="23" t="s">
        <v>135</v>
      </c>
      <c r="D102" s="24"/>
      <c r="E102" s="24"/>
      <c r="F102" s="14"/>
      <c r="G102" s="674"/>
      <c r="H102" s="677"/>
      <c r="I102" s="507"/>
      <c r="J102" s="191"/>
    </row>
    <row r="103" spans="1:10" x14ac:dyDescent="0.25">
      <c r="A103" s="804"/>
      <c r="B103" s="569"/>
      <c r="C103" s="23" t="s">
        <v>133</v>
      </c>
      <c r="D103" s="24"/>
      <c r="E103" s="24"/>
      <c r="F103" s="14"/>
      <c r="G103" s="674"/>
      <c r="H103" s="677"/>
      <c r="I103" s="507"/>
      <c r="J103" s="191"/>
    </row>
    <row r="104" spans="1:10" ht="11.45" customHeight="1" x14ac:dyDescent="0.25">
      <c r="A104" s="804"/>
      <c r="B104" s="569"/>
      <c r="C104" s="23" t="s">
        <v>119</v>
      </c>
      <c r="D104" s="24"/>
      <c r="E104" s="24"/>
      <c r="F104" s="14"/>
      <c r="G104" s="675"/>
      <c r="H104" s="678"/>
      <c r="I104" s="507"/>
      <c r="J104" s="191"/>
    </row>
    <row r="105" spans="1:10" x14ac:dyDescent="0.25">
      <c r="A105" s="804" t="s">
        <v>626</v>
      </c>
      <c r="B105" s="569"/>
      <c r="C105" s="507" t="s">
        <v>147</v>
      </c>
      <c r="D105" s="507"/>
      <c r="E105" s="507"/>
      <c r="F105" s="507"/>
      <c r="G105" s="673">
        <v>480256.22</v>
      </c>
      <c r="H105" s="676">
        <v>480.3</v>
      </c>
      <c r="I105" s="806"/>
      <c r="J105" s="191"/>
    </row>
    <row r="106" spans="1:10" ht="15.75" x14ac:dyDescent="0.25">
      <c r="A106" s="804"/>
      <c r="B106" s="569"/>
      <c r="C106" s="23" t="s">
        <v>107</v>
      </c>
      <c r="D106" s="24">
        <v>29869.8</v>
      </c>
      <c r="E106" s="24" t="s">
        <v>28</v>
      </c>
      <c r="F106" s="14"/>
      <c r="G106" s="674"/>
      <c r="H106" s="677"/>
      <c r="I106" s="806"/>
      <c r="J106" s="191"/>
    </row>
    <row r="107" spans="1:10" x14ac:dyDescent="0.25">
      <c r="A107" s="804"/>
      <c r="B107" s="569"/>
      <c r="C107" s="23" t="s">
        <v>109</v>
      </c>
      <c r="D107" s="24"/>
      <c r="E107" s="24"/>
      <c r="F107" s="14"/>
      <c r="G107" s="674"/>
      <c r="H107" s="677"/>
      <c r="I107" s="806"/>
      <c r="J107" s="191"/>
    </row>
    <row r="108" spans="1:10" x14ac:dyDescent="0.25">
      <c r="A108" s="804"/>
      <c r="B108" s="569"/>
      <c r="C108" s="23" t="s">
        <v>111</v>
      </c>
      <c r="D108" s="24"/>
      <c r="E108" s="24"/>
      <c r="F108" s="14"/>
      <c r="G108" s="674"/>
      <c r="H108" s="677"/>
      <c r="I108" s="806"/>
      <c r="J108" s="191"/>
    </row>
    <row r="109" spans="1:10" x14ac:dyDescent="0.25">
      <c r="A109" s="804"/>
      <c r="B109" s="569"/>
      <c r="C109" s="23" t="s">
        <v>112</v>
      </c>
      <c r="D109" s="24">
        <v>588</v>
      </c>
      <c r="E109" s="24" t="s">
        <v>16</v>
      </c>
      <c r="F109" s="14"/>
      <c r="G109" s="674"/>
      <c r="H109" s="677"/>
      <c r="I109" s="806"/>
      <c r="J109" s="191"/>
    </row>
    <row r="110" spans="1:10" x14ac:dyDescent="0.25">
      <c r="A110" s="804"/>
      <c r="B110" s="569"/>
      <c r="C110" s="15" t="s">
        <v>113</v>
      </c>
      <c r="D110" s="24">
        <v>137</v>
      </c>
      <c r="E110" s="24" t="s">
        <v>16</v>
      </c>
      <c r="F110" s="14"/>
      <c r="G110" s="674"/>
      <c r="H110" s="677"/>
      <c r="I110" s="806"/>
      <c r="J110" s="191"/>
    </row>
    <row r="111" spans="1:10" x14ac:dyDescent="0.25">
      <c r="A111" s="804"/>
      <c r="B111" s="569"/>
      <c r="C111" s="15" t="s">
        <v>114</v>
      </c>
      <c r="D111" s="24">
        <v>451</v>
      </c>
      <c r="E111" s="24" t="s">
        <v>16</v>
      </c>
      <c r="F111" s="14"/>
      <c r="G111" s="674"/>
      <c r="H111" s="677"/>
      <c r="I111" s="806"/>
      <c r="J111" s="191"/>
    </row>
    <row r="112" spans="1:10" x14ac:dyDescent="0.25">
      <c r="A112" s="804"/>
      <c r="B112" s="569"/>
      <c r="C112" s="23" t="s">
        <v>116</v>
      </c>
      <c r="D112" s="24"/>
      <c r="E112" s="24"/>
      <c r="F112" s="14"/>
      <c r="G112" s="674"/>
      <c r="H112" s="677"/>
      <c r="I112" s="806"/>
      <c r="J112" s="191"/>
    </row>
    <row r="113" spans="1:10" x14ac:dyDescent="0.25">
      <c r="A113" s="804"/>
      <c r="B113" s="569"/>
      <c r="C113" s="23" t="s">
        <v>117</v>
      </c>
      <c r="D113" s="24"/>
      <c r="E113" s="24"/>
      <c r="F113" s="14"/>
      <c r="G113" s="674"/>
      <c r="H113" s="677"/>
      <c r="I113" s="806"/>
      <c r="J113" s="191"/>
    </row>
    <row r="114" spans="1:10" x14ac:dyDescent="0.25">
      <c r="A114" s="804"/>
      <c r="B114" s="569"/>
      <c r="C114" s="23" t="s">
        <v>119</v>
      </c>
      <c r="D114" s="24"/>
      <c r="E114" s="24"/>
      <c r="F114" s="14"/>
      <c r="G114" s="674"/>
      <c r="H114" s="677"/>
      <c r="I114" s="806"/>
      <c r="J114" s="191"/>
    </row>
    <row r="115" spans="1:10" x14ac:dyDescent="0.25">
      <c r="A115" s="804"/>
      <c r="B115" s="569"/>
      <c r="C115" s="23" t="s">
        <v>120</v>
      </c>
      <c r="D115" s="24">
        <v>37</v>
      </c>
      <c r="E115" s="24" t="s">
        <v>16</v>
      </c>
      <c r="F115" s="14"/>
      <c r="G115" s="674"/>
      <c r="H115" s="677"/>
      <c r="I115" s="806"/>
      <c r="J115" s="191"/>
    </row>
    <row r="116" spans="1:10" x14ac:dyDescent="0.25">
      <c r="A116" s="804"/>
      <c r="B116" s="569"/>
      <c r="C116" s="23" t="s">
        <v>127</v>
      </c>
      <c r="D116" s="24"/>
      <c r="E116" s="24"/>
      <c r="F116" s="14"/>
      <c r="G116" s="674"/>
      <c r="H116" s="677"/>
      <c r="I116" s="806"/>
      <c r="J116" s="191"/>
    </row>
    <row r="117" spans="1:10" x14ac:dyDescent="0.25">
      <c r="A117" s="804"/>
      <c r="B117" s="569"/>
      <c r="C117" s="23" t="s">
        <v>128</v>
      </c>
      <c r="D117" s="24"/>
      <c r="E117" s="24"/>
      <c r="F117" s="14"/>
      <c r="G117" s="674"/>
      <c r="H117" s="677"/>
      <c r="I117" s="806"/>
      <c r="J117" s="191"/>
    </row>
    <row r="118" spans="1:10" x14ac:dyDescent="0.25">
      <c r="A118" s="804"/>
      <c r="B118" s="569"/>
      <c r="C118" s="23" t="s">
        <v>130</v>
      </c>
      <c r="D118" s="24"/>
      <c r="E118" s="24"/>
      <c r="F118" s="14"/>
      <c r="G118" s="674"/>
      <c r="H118" s="677"/>
      <c r="I118" s="806"/>
      <c r="J118" s="191"/>
    </row>
    <row r="119" spans="1:10" x14ac:dyDescent="0.25">
      <c r="A119" s="804"/>
      <c r="B119" s="569"/>
      <c r="C119" s="23" t="s">
        <v>131</v>
      </c>
      <c r="D119" s="24">
        <v>467</v>
      </c>
      <c r="E119" s="24" t="s">
        <v>16</v>
      </c>
      <c r="F119" s="14"/>
      <c r="G119" s="674"/>
      <c r="H119" s="677"/>
      <c r="I119" s="806"/>
      <c r="J119" s="191"/>
    </row>
    <row r="120" spans="1:10" x14ac:dyDescent="0.25">
      <c r="A120" s="804"/>
      <c r="B120" s="569"/>
      <c r="C120" s="23" t="s">
        <v>127</v>
      </c>
      <c r="D120" s="24"/>
      <c r="E120" s="24"/>
      <c r="F120" s="14"/>
      <c r="G120" s="674"/>
      <c r="H120" s="677"/>
      <c r="I120" s="806"/>
      <c r="J120" s="191"/>
    </row>
    <row r="121" spans="1:10" x14ac:dyDescent="0.25">
      <c r="A121" s="804"/>
      <c r="B121" s="569"/>
      <c r="C121" s="23" t="s">
        <v>132</v>
      </c>
      <c r="D121" s="24"/>
      <c r="E121" s="24"/>
      <c r="F121" s="14"/>
      <c r="G121" s="674"/>
      <c r="H121" s="677"/>
      <c r="I121" s="806"/>
      <c r="J121" s="191"/>
    </row>
    <row r="122" spans="1:10" x14ac:dyDescent="0.25">
      <c r="A122" s="804"/>
      <c r="B122" s="569"/>
      <c r="C122" s="23" t="s">
        <v>130</v>
      </c>
      <c r="D122" s="24"/>
      <c r="E122" s="24"/>
      <c r="F122" s="14"/>
      <c r="G122" s="674"/>
      <c r="H122" s="677"/>
      <c r="I122" s="806"/>
      <c r="J122" s="191"/>
    </row>
    <row r="123" spans="1:10" ht="25.5" x14ac:dyDescent="0.25">
      <c r="A123" s="804"/>
      <c r="B123" s="569"/>
      <c r="C123" s="23" t="s">
        <v>148</v>
      </c>
      <c r="D123" s="24">
        <v>5455</v>
      </c>
      <c r="E123" s="24" t="s">
        <v>16</v>
      </c>
      <c r="F123" s="14"/>
      <c r="G123" s="674"/>
      <c r="H123" s="677"/>
      <c r="I123" s="806"/>
      <c r="J123" s="191"/>
    </row>
    <row r="124" spans="1:10" x14ac:dyDescent="0.25">
      <c r="A124" s="804"/>
      <c r="B124" s="569"/>
      <c r="C124" s="15" t="s">
        <v>113</v>
      </c>
      <c r="D124" s="24">
        <v>1227</v>
      </c>
      <c r="E124" s="24" t="s">
        <v>16</v>
      </c>
      <c r="F124" s="14"/>
      <c r="G124" s="674"/>
      <c r="H124" s="677"/>
      <c r="I124" s="806"/>
      <c r="J124" s="191"/>
    </row>
    <row r="125" spans="1:10" x14ac:dyDescent="0.25">
      <c r="A125" s="804"/>
      <c r="B125" s="569"/>
      <c r="C125" s="15" t="s">
        <v>114</v>
      </c>
      <c r="D125" s="24">
        <v>4218</v>
      </c>
      <c r="E125" s="24" t="s">
        <v>16</v>
      </c>
      <c r="F125" s="14"/>
      <c r="G125" s="674"/>
      <c r="H125" s="677"/>
      <c r="I125" s="806"/>
      <c r="J125" s="191"/>
    </row>
    <row r="126" spans="1:10" x14ac:dyDescent="0.25">
      <c r="A126" s="804"/>
      <c r="B126" s="569"/>
      <c r="C126" s="23" t="s">
        <v>127</v>
      </c>
      <c r="D126" s="24"/>
      <c r="E126" s="24"/>
      <c r="F126" s="14"/>
      <c r="G126" s="674"/>
      <c r="H126" s="677"/>
      <c r="I126" s="806"/>
      <c r="J126" s="191"/>
    </row>
    <row r="127" spans="1:10" x14ac:dyDescent="0.25">
      <c r="A127" s="804"/>
      <c r="B127" s="569"/>
      <c r="C127" s="23" t="s">
        <v>132</v>
      </c>
      <c r="D127" s="24"/>
      <c r="E127" s="24"/>
      <c r="F127" s="14"/>
      <c r="G127" s="674"/>
      <c r="H127" s="677"/>
      <c r="I127" s="806"/>
      <c r="J127" s="191"/>
    </row>
    <row r="128" spans="1:10" x14ac:dyDescent="0.25">
      <c r="A128" s="804"/>
      <c r="B128" s="569"/>
      <c r="C128" s="23" t="s">
        <v>149</v>
      </c>
      <c r="D128" s="24"/>
      <c r="E128" s="24"/>
      <c r="F128" s="14"/>
      <c r="G128" s="674"/>
      <c r="H128" s="677"/>
      <c r="I128" s="806"/>
      <c r="J128" s="191"/>
    </row>
    <row r="129" spans="1:10" x14ac:dyDescent="0.25">
      <c r="A129" s="804"/>
      <c r="B129" s="569"/>
      <c r="C129" s="23" t="s">
        <v>130</v>
      </c>
      <c r="D129" s="24"/>
      <c r="E129" s="24"/>
      <c r="F129" s="14"/>
      <c r="G129" s="674"/>
      <c r="H129" s="677"/>
      <c r="I129" s="806"/>
      <c r="J129" s="191"/>
    </row>
    <row r="130" spans="1:10" ht="34.9" customHeight="1" x14ac:dyDescent="0.25">
      <c r="A130" s="804"/>
      <c r="B130" s="569"/>
      <c r="C130" s="23" t="s">
        <v>136</v>
      </c>
      <c r="D130" s="24">
        <v>33</v>
      </c>
      <c r="E130" s="24" t="s">
        <v>16</v>
      </c>
      <c r="F130" s="14"/>
      <c r="G130" s="674"/>
      <c r="H130" s="677"/>
      <c r="I130" s="806"/>
      <c r="J130" s="191"/>
    </row>
    <row r="131" spans="1:10" x14ac:dyDescent="0.25">
      <c r="A131" s="804"/>
      <c r="B131" s="569"/>
      <c r="C131" s="15" t="s">
        <v>113</v>
      </c>
      <c r="D131" s="24">
        <v>12</v>
      </c>
      <c r="E131" s="24" t="s">
        <v>16</v>
      </c>
      <c r="F131" s="14"/>
      <c r="G131" s="674"/>
      <c r="H131" s="677"/>
      <c r="I131" s="806"/>
      <c r="J131" s="191"/>
    </row>
    <row r="132" spans="1:10" x14ac:dyDescent="0.25">
      <c r="A132" s="804"/>
      <c r="B132" s="569"/>
      <c r="C132" s="15" t="s">
        <v>114</v>
      </c>
      <c r="D132" s="24">
        <v>21</v>
      </c>
      <c r="E132" s="24" t="s">
        <v>16</v>
      </c>
      <c r="F132" s="14"/>
      <c r="G132" s="674"/>
      <c r="H132" s="677"/>
      <c r="I132" s="806"/>
      <c r="J132" s="191"/>
    </row>
    <row r="133" spans="1:10" x14ac:dyDescent="0.25">
      <c r="A133" s="804"/>
      <c r="B133" s="569"/>
      <c r="C133" s="23" t="s">
        <v>127</v>
      </c>
      <c r="D133" s="24"/>
      <c r="E133" s="24"/>
      <c r="F133" s="14"/>
      <c r="G133" s="674"/>
      <c r="H133" s="677"/>
      <c r="I133" s="806"/>
      <c r="J133" s="191"/>
    </row>
    <row r="134" spans="1:10" x14ac:dyDescent="0.25">
      <c r="A134" s="804"/>
      <c r="B134" s="569"/>
      <c r="C134" s="23" t="s">
        <v>132</v>
      </c>
      <c r="D134" s="24"/>
      <c r="E134" s="24"/>
      <c r="F134" s="14"/>
      <c r="G134" s="674"/>
      <c r="H134" s="677"/>
      <c r="I134" s="806"/>
      <c r="J134" s="191"/>
    </row>
    <row r="135" spans="1:10" x14ac:dyDescent="0.25">
      <c r="A135" s="804"/>
      <c r="B135" s="569"/>
      <c r="C135" s="23" t="s">
        <v>119</v>
      </c>
      <c r="D135" s="24"/>
      <c r="E135" s="24"/>
      <c r="F135" s="14"/>
      <c r="G135" s="674"/>
      <c r="H135" s="677"/>
      <c r="I135" s="806"/>
      <c r="J135" s="191"/>
    </row>
    <row r="136" spans="1:10" ht="15.75" x14ac:dyDescent="0.25">
      <c r="A136" s="804"/>
      <c r="B136" s="569"/>
      <c r="C136" s="23" t="s">
        <v>138</v>
      </c>
      <c r="D136" s="24">
        <v>177.5</v>
      </c>
      <c r="E136" s="24" t="s">
        <v>28</v>
      </c>
      <c r="F136" s="14"/>
      <c r="G136" s="674"/>
      <c r="H136" s="677"/>
      <c r="I136" s="806"/>
      <c r="J136" s="191"/>
    </row>
    <row r="137" spans="1:10" x14ac:dyDescent="0.25">
      <c r="A137" s="804"/>
      <c r="B137" s="569"/>
      <c r="C137" s="23" t="s">
        <v>139</v>
      </c>
      <c r="D137" s="24"/>
      <c r="E137" s="24"/>
      <c r="F137" s="14"/>
      <c r="G137" s="674"/>
      <c r="H137" s="677"/>
      <c r="I137" s="806"/>
      <c r="J137" s="191"/>
    </row>
    <row r="138" spans="1:10" ht="26.45" customHeight="1" x14ac:dyDescent="0.25">
      <c r="A138" s="804"/>
      <c r="B138" s="569"/>
      <c r="C138" s="23" t="s">
        <v>140</v>
      </c>
      <c r="D138" s="24"/>
      <c r="E138" s="24"/>
      <c r="F138" s="14"/>
      <c r="G138" s="674"/>
      <c r="H138" s="677"/>
      <c r="I138" s="806"/>
      <c r="J138" s="191"/>
    </row>
    <row r="139" spans="1:10" ht="25.5" x14ac:dyDescent="0.25">
      <c r="A139" s="804"/>
      <c r="B139" s="569"/>
      <c r="C139" s="23" t="s">
        <v>150</v>
      </c>
      <c r="D139" s="24"/>
      <c r="E139" s="24"/>
      <c r="F139" s="14"/>
      <c r="G139" s="674"/>
      <c r="H139" s="677"/>
      <c r="I139" s="806"/>
      <c r="J139" s="191"/>
    </row>
    <row r="140" spans="1:10" x14ac:dyDescent="0.25">
      <c r="A140" s="804"/>
      <c r="B140" s="569"/>
      <c r="C140" s="23" t="s">
        <v>151</v>
      </c>
      <c r="D140" s="24"/>
      <c r="E140" s="24"/>
      <c r="F140" s="14"/>
      <c r="G140" s="674"/>
      <c r="H140" s="677"/>
      <c r="I140" s="806"/>
      <c r="J140" s="191"/>
    </row>
    <row r="141" spans="1:10" x14ac:dyDescent="0.25">
      <c r="A141" s="804"/>
      <c r="B141" s="569"/>
      <c r="C141" s="23" t="s">
        <v>141</v>
      </c>
      <c r="D141" s="24"/>
      <c r="E141" s="24"/>
      <c r="F141" s="14"/>
      <c r="G141" s="674"/>
      <c r="H141" s="677"/>
      <c r="I141" s="806"/>
      <c r="J141" s="191"/>
    </row>
    <row r="142" spans="1:10" ht="25.5" x14ac:dyDescent="0.25">
      <c r="A142" s="804"/>
      <c r="B142" s="569"/>
      <c r="C142" s="23" t="s">
        <v>142</v>
      </c>
      <c r="D142" s="24" t="s">
        <v>144</v>
      </c>
      <c r="E142" s="24" t="s">
        <v>143</v>
      </c>
      <c r="F142" s="14"/>
      <c r="G142" s="674"/>
      <c r="H142" s="677"/>
      <c r="I142" s="806"/>
      <c r="J142" s="191"/>
    </row>
    <row r="143" spans="1:10" ht="21" customHeight="1" x14ac:dyDescent="0.25">
      <c r="A143" s="804"/>
      <c r="B143" s="569"/>
      <c r="C143" s="15" t="s">
        <v>113</v>
      </c>
      <c r="D143" s="24">
        <v>90</v>
      </c>
      <c r="E143" s="24" t="s">
        <v>16</v>
      </c>
      <c r="F143" s="14"/>
      <c r="G143" s="674"/>
      <c r="H143" s="677"/>
      <c r="I143" s="806"/>
      <c r="J143" s="191"/>
    </row>
    <row r="144" spans="1:10" x14ac:dyDescent="0.25">
      <c r="A144" s="804"/>
      <c r="B144" s="569"/>
      <c r="C144" s="15" t="s">
        <v>114</v>
      </c>
      <c r="D144" s="24">
        <v>460</v>
      </c>
      <c r="E144" s="24" t="s">
        <v>16</v>
      </c>
      <c r="F144" s="14"/>
      <c r="G144" s="674"/>
      <c r="H144" s="677"/>
      <c r="I144" s="806"/>
      <c r="J144" s="191"/>
    </row>
    <row r="145" spans="1:10" x14ac:dyDescent="0.25">
      <c r="A145" s="804"/>
      <c r="B145" s="569"/>
      <c r="C145" s="23" t="s">
        <v>127</v>
      </c>
      <c r="D145" s="24"/>
      <c r="E145" s="24"/>
      <c r="F145" s="14"/>
      <c r="G145" s="674"/>
      <c r="H145" s="677"/>
      <c r="I145" s="806"/>
      <c r="J145" s="191"/>
    </row>
    <row r="146" spans="1:10" x14ac:dyDescent="0.25">
      <c r="A146" s="804"/>
      <c r="B146" s="569"/>
      <c r="C146" s="23" t="s">
        <v>132</v>
      </c>
      <c r="D146" s="24"/>
      <c r="E146" s="24"/>
      <c r="F146" s="14"/>
      <c r="G146" s="674"/>
      <c r="H146" s="677"/>
      <c r="I146" s="806"/>
      <c r="J146" s="191"/>
    </row>
    <row r="147" spans="1:10" x14ac:dyDescent="0.25">
      <c r="A147" s="804"/>
      <c r="B147" s="569"/>
      <c r="C147" s="23" t="s">
        <v>152</v>
      </c>
      <c r="D147" s="24"/>
      <c r="E147" s="24"/>
      <c r="F147" s="14"/>
      <c r="G147" s="674"/>
      <c r="H147" s="677"/>
      <c r="I147" s="806"/>
      <c r="J147" s="191"/>
    </row>
    <row r="148" spans="1:10" x14ac:dyDescent="0.25">
      <c r="A148" s="804"/>
      <c r="B148" s="569"/>
      <c r="C148" s="23" t="s">
        <v>119</v>
      </c>
      <c r="D148" s="24"/>
      <c r="E148" s="24"/>
      <c r="F148" s="14"/>
      <c r="G148" s="674"/>
      <c r="H148" s="677"/>
      <c r="I148" s="806"/>
      <c r="J148" s="191"/>
    </row>
    <row r="149" spans="1:10" ht="25.5" x14ac:dyDescent="0.25">
      <c r="A149" s="804"/>
      <c r="B149" s="569"/>
      <c r="C149" s="23" t="s">
        <v>145</v>
      </c>
      <c r="D149" s="24" t="s">
        <v>146</v>
      </c>
      <c r="E149" s="24" t="s">
        <v>143</v>
      </c>
      <c r="F149" s="14"/>
      <c r="G149" s="674"/>
      <c r="H149" s="677"/>
      <c r="I149" s="806"/>
      <c r="J149" s="191"/>
    </row>
    <row r="150" spans="1:10" x14ac:dyDescent="0.25">
      <c r="A150" s="804"/>
      <c r="B150" s="569"/>
      <c r="C150" s="15" t="s">
        <v>114</v>
      </c>
      <c r="D150" s="24">
        <v>60</v>
      </c>
      <c r="E150" s="24" t="s">
        <v>16</v>
      </c>
      <c r="F150" s="14"/>
      <c r="G150" s="674"/>
      <c r="H150" s="677"/>
      <c r="I150" s="806"/>
      <c r="J150" s="191"/>
    </row>
    <row r="151" spans="1:10" x14ac:dyDescent="0.25">
      <c r="A151" s="804"/>
      <c r="B151" s="569"/>
      <c r="C151" s="23" t="s">
        <v>127</v>
      </c>
      <c r="D151" s="24"/>
      <c r="E151" s="24"/>
      <c r="F151" s="14"/>
      <c r="G151" s="674"/>
      <c r="H151" s="677"/>
      <c r="I151" s="806"/>
      <c r="J151" s="191"/>
    </row>
    <row r="152" spans="1:10" x14ac:dyDescent="0.25">
      <c r="A152" s="804"/>
      <c r="B152" s="569"/>
      <c r="C152" s="23" t="s">
        <v>132</v>
      </c>
      <c r="D152" s="24"/>
      <c r="E152" s="24"/>
      <c r="F152" s="14"/>
      <c r="G152" s="674"/>
      <c r="H152" s="677"/>
      <c r="I152" s="806"/>
      <c r="J152" s="191"/>
    </row>
    <row r="153" spans="1:10" x14ac:dyDescent="0.25">
      <c r="A153" s="804"/>
      <c r="B153" s="569"/>
      <c r="C153" s="23" t="s">
        <v>153</v>
      </c>
      <c r="D153" s="24"/>
      <c r="E153" s="24"/>
      <c r="F153" s="14"/>
      <c r="G153" s="674"/>
      <c r="H153" s="677"/>
      <c r="I153" s="806"/>
      <c r="J153" s="191"/>
    </row>
    <row r="154" spans="1:10" x14ac:dyDescent="0.25">
      <c r="A154" s="804"/>
      <c r="B154" s="569"/>
      <c r="C154" s="23" t="s">
        <v>119</v>
      </c>
      <c r="D154" s="24"/>
      <c r="E154" s="24"/>
      <c r="F154" s="14"/>
      <c r="G154" s="674"/>
      <c r="H154" s="677"/>
      <c r="I154" s="806"/>
      <c r="J154" s="191"/>
    </row>
    <row r="155" spans="1:10" x14ac:dyDescent="0.25">
      <c r="A155" s="804"/>
      <c r="B155" s="569"/>
      <c r="C155" s="23" t="s">
        <v>154</v>
      </c>
      <c r="D155" s="24">
        <v>121</v>
      </c>
      <c r="E155" s="24" t="s">
        <v>16</v>
      </c>
      <c r="F155" s="14"/>
      <c r="G155" s="674"/>
      <c r="H155" s="677"/>
      <c r="I155" s="806"/>
      <c r="J155" s="191"/>
    </row>
    <row r="156" spans="1:10" x14ac:dyDescent="0.25">
      <c r="A156" s="804"/>
      <c r="B156" s="569"/>
      <c r="C156" s="23" t="s">
        <v>116</v>
      </c>
      <c r="D156" s="24"/>
      <c r="E156" s="24"/>
      <c r="F156" s="14"/>
      <c r="G156" s="674"/>
      <c r="H156" s="677"/>
      <c r="I156" s="806"/>
      <c r="J156" s="191"/>
    </row>
    <row r="157" spans="1:10" ht="25.5" x14ac:dyDescent="0.25">
      <c r="A157" s="804"/>
      <c r="B157" s="569"/>
      <c r="C157" s="23" t="s">
        <v>155</v>
      </c>
      <c r="D157" s="24"/>
      <c r="E157" s="24"/>
      <c r="F157" s="14"/>
      <c r="G157" s="674"/>
      <c r="H157" s="677"/>
      <c r="I157" s="806"/>
      <c r="J157" s="191"/>
    </row>
    <row r="158" spans="1:10" x14ac:dyDescent="0.25">
      <c r="A158" s="804"/>
      <c r="B158" s="569"/>
      <c r="C158" s="23" t="s">
        <v>156</v>
      </c>
      <c r="D158" s="24"/>
      <c r="E158" s="24"/>
      <c r="F158" s="14"/>
      <c r="G158" s="674"/>
      <c r="H158" s="677"/>
      <c r="I158" s="806"/>
      <c r="J158" s="191"/>
    </row>
    <row r="159" spans="1:10" x14ac:dyDescent="0.25">
      <c r="A159" s="804"/>
      <c r="B159" s="569"/>
      <c r="C159" s="23" t="s">
        <v>151</v>
      </c>
      <c r="D159" s="24"/>
      <c r="E159" s="24"/>
      <c r="F159" s="14"/>
      <c r="G159" s="674"/>
      <c r="H159" s="677"/>
      <c r="I159" s="806"/>
      <c r="J159" s="191"/>
    </row>
    <row r="160" spans="1:10" ht="15.6" customHeight="1" x14ac:dyDescent="0.25">
      <c r="A160" s="804"/>
      <c r="B160" s="569"/>
      <c r="C160" s="23" t="s">
        <v>119</v>
      </c>
      <c r="D160" s="24"/>
      <c r="E160" s="24"/>
      <c r="F160" s="14"/>
      <c r="G160" s="675"/>
      <c r="H160" s="678"/>
      <c r="I160" s="806"/>
      <c r="J160" s="191"/>
    </row>
    <row r="161" spans="1:10" x14ac:dyDescent="0.25">
      <c r="A161" s="804" t="s">
        <v>627</v>
      </c>
      <c r="B161" s="569"/>
      <c r="C161" s="507" t="s">
        <v>157</v>
      </c>
      <c r="D161" s="507"/>
      <c r="E161" s="507"/>
      <c r="F161" s="507"/>
      <c r="G161" s="673">
        <v>484446.14</v>
      </c>
      <c r="H161" s="676">
        <v>484.5</v>
      </c>
      <c r="I161" s="806"/>
      <c r="J161" s="191"/>
    </row>
    <row r="162" spans="1:10" ht="15.75" x14ac:dyDescent="0.25">
      <c r="A162" s="804"/>
      <c r="B162" s="569"/>
      <c r="C162" s="23" t="s">
        <v>107</v>
      </c>
      <c r="D162" s="24">
        <v>29869.8</v>
      </c>
      <c r="E162" s="24" t="s">
        <v>28</v>
      </c>
      <c r="F162" s="14"/>
      <c r="G162" s="674"/>
      <c r="H162" s="677"/>
      <c r="I162" s="806"/>
      <c r="J162" s="191"/>
    </row>
    <row r="163" spans="1:10" x14ac:dyDescent="0.25">
      <c r="A163" s="804"/>
      <c r="B163" s="569"/>
      <c r="C163" s="23" t="s">
        <v>109</v>
      </c>
      <c r="D163" s="24"/>
      <c r="E163" s="24"/>
      <c r="F163" s="14"/>
      <c r="G163" s="674"/>
      <c r="H163" s="677"/>
      <c r="I163" s="806"/>
      <c r="J163" s="191"/>
    </row>
    <row r="164" spans="1:10" x14ac:dyDescent="0.25">
      <c r="A164" s="804"/>
      <c r="B164" s="569"/>
      <c r="C164" s="23" t="s">
        <v>111</v>
      </c>
      <c r="D164" s="24"/>
      <c r="E164" s="24"/>
      <c r="F164" s="14"/>
      <c r="G164" s="674"/>
      <c r="H164" s="677"/>
      <c r="I164" s="806"/>
      <c r="J164" s="191"/>
    </row>
    <row r="165" spans="1:10" ht="25.5" x14ac:dyDescent="0.25">
      <c r="A165" s="804"/>
      <c r="B165" s="569"/>
      <c r="C165" s="23" t="s">
        <v>158</v>
      </c>
      <c r="D165" s="24">
        <v>33</v>
      </c>
      <c r="E165" s="24" t="s">
        <v>16</v>
      </c>
      <c r="F165" s="14"/>
      <c r="G165" s="674"/>
      <c r="H165" s="677"/>
      <c r="I165" s="806"/>
      <c r="J165" s="191"/>
    </row>
    <row r="166" spans="1:10" x14ac:dyDescent="0.25">
      <c r="A166" s="804"/>
      <c r="B166" s="569"/>
      <c r="C166" s="15" t="s">
        <v>113</v>
      </c>
      <c r="D166" s="24">
        <v>12</v>
      </c>
      <c r="E166" s="24" t="s">
        <v>16</v>
      </c>
      <c r="F166" s="14"/>
      <c r="G166" s="674"/>
      <c r="H166" s="677"/>
      <c r="I166" s="806"/>
      <c r="J166" s="191"/>
    </row>
    <row r="167" spans="1:10" x14ac:dyDescent="0.25">
      <c r="A167" s="804"/>
      <c r="B167" s="569"/>
      <c r="C167" s="15" t="s">
        <v>114</v>
      </c>
      <c r="D167" s="24">
        <v>21</v>
      </c>
      <c r="E167" s="24" t="s">
        <v>16</v>
      </c>
      <c r="F167" s="14"/>
      <c r="G167" s="674"/>
      <c r="H167" s="677"/>
      <c r="I167" s="806"/>
      <c r="J167" s="191"/>
    </row>
    <row r="168" spans="1:10" x14ac:dyDescent="0.25">
      <c r="A168" s="804"/>
      <c r="B168" s="569"/>
      <c r="C168" s="23" t="s">
        <v>127</v>
      </c>
      <c r="D168" s="24"/>
      <c r="E168" s="24"/>
      <c r="F168" s="14"/>
      <c r="G168" s="674"/>
      <c r="H168" s="677"/>
      <c r="I168" s="806"/>
      <c r="J168" s="191"/>
    </row>
    <row r="169" spans="1:10" x14ac:dyDescent="0.25">
      <c r="A169" s="804"/>
      <c r="B169" s="569"/>
      <c r="C169" s="23" t="s">
        <v>132</v>
      </c>
      <c r="D169" s="24"/>
      <c r="E169" s="24"/>
      <c r="F169" s="14"/>
      <c r="G169" s="674"/>
      <c r="H169" s="677"/>
      <c r="I169" s="806"/>
      <c r="J169" s="191"/>
    </row>
    <row r="170" spans="1:10" x14ac:dyDescent="0.25">
      <c r="A170" s="804"/>
      <c r="B170" s="569"/>
      <c r="C170" s="23" t="s">
        <v>159</v>
      </c>
      <c r="D170" s="24"/>
      <c r="E170" s="24"/>
      <c r="F170" s="14"/>
      <c r="G170" s="674"/>
      <c r="H170" s="677"/>
      <c r="I170" s="806"/>
      <c r="J170" s="191"/>
    </row>
    <row r="171" spans="1:10" x14ac:dyDescent="0.25">
      <c r="A171" s="804"/>
      <c r="B171" s="569"/>
      <c r="C171" s="23" t="s">
        <v>119</v>
      </c>
      <c r="D171" s="24"/>
      <c r="E171" s="24"/>
      <c r="F171" s="14"/>
      <c r="G171" s="674"/>
      <c r="H171" s="677"/>
      <c r="I171" s="806"/>
      <c r="J171" s="191"/>
    </row>
    <row r="172" spans="1:10" x14ac:dyDescent="0.25">
      <c r="A172" s="804"/>
      <c r="B172" s="569"/>
      <c r="C172" s="23" t="s">
        <v>160</v>
      </c>
      <c r="D172" s="24">
        <v>588</v>
      </c>
      <c r="E172" s="24" t="s">
        <v>16</v>
      </c>
      <c r="F172" s="14"/>
      <c r="G172" s="674"/>
      <c r="H172" s="677"/>
      <c r="I172" s="806"/>
      <c r="J172" s="191"/>
    </row>
    <row r="173" spans="1:10" x14ac:dyDescent="0.25">
      <c r="A173" s="804"/>
      <c r="B173" s="569"/>
      <c r="C173" s="15" t="s">
        <v>113</v>
      </c>
      <c r="D173" s="24">
        <v>137</v>
      </c>
      <c r="E173" s="24" t="s">
        <v>16</v>
      </c>
      <c r="F173" s="14"/>
      <c r="G173" s="674"/>
      <c r="H173" s="677"/>
      <c r="I173" s="806"/>
      <c r="J173" s="191"/>
    </row>
    <row r="174" spans="1:10" x14ac:dyDescent="0.25">
      <c r="A174" s="804"/>
      <c r="B174" s="569"/>
      <c r="C174" s="15" t="s">
        <v>114</v>
      </c>
      <c r="D174" s="24">
        <v>451</v>
      </c>
      <c r="E174" s="24" t="s">
        <v>16</v>
      </c>
      <c r="F174" s="14"/>
      <c r="G174" s="674"/>
      <c r="H174" s="677"/>
      <c r="I174" s="806"/>
      <c r="J174" s="191"/>
    </row>
    <row r="175" spans="1:10" x14ac:dyDescent="0.25">
      <c r="A175" s="804"/>
      <c r="B175" s="569"/>
      <c r="C175" s="23" t="s">
        <v>116</v>
      </c>
      <c r="D175" s="24"/>
      <c r="E175" s="24"/>
      <c r="F175" s="14"/>
      <c r="G175" s="674"/>
      <c r="H175" s="677"/>
      <c r="I175" s="806"/>
      <c r="J175" s="191"/>
    </row>
    <row r="176" spans="1:10" x14ac:dyDescent="0.25">
      <c r="A176" s="804"/>
      <c r="B176" s="569"/>
      <c r="C176" s="23" t="s">
        <v>117</v>
      </c>
      <c r="D176" s="24"/>
      <c r="E176" s="24"/>
      <c r="F176" s="14"/>
      <c r="G176" s="674"/>
      <c r="H176" s="677"/>
      <c r="I176" s="806"/>
      <c r="J176" s="191"/>
    </row>
    <row r="177" spans="1:10" x14ac:dyDescent="0.25">
      <c r="A177" s="804"/>
      <c r="B177" s="569"/>
      <c r="C177" s="23" t="s">
        <v>159</v>
      </c>
      <c r="D177" s="24"/>
      <c r="E177" s="24"/>
      <c r="F177" s="14"/>
      <c r="G177" s="674"/>
      <c r="H177" s="677"/>
      <c r="I177" s="806"/>
      <c r="J177" s="191"/>
    </row>
    <row r="178" spans="1:10" x14ac:dyDescent="0.25">
      <c r="A178" s="804"/>
      <c r="B178" s="569"/>
      <c r="C178" s="23" t="s">
        <v>119</v>
      </c>
      <c r="D178" s="24"/>
      <c r="E178" s="24"/>
      <c r="F178" s="14"/>
      <c r="G178" s="674"/>
      <c r="H178" s="677"/>
      <c r="I178" s="806"/>
      <c r="J178" s="191"/>
    </row>
    <row r="179" spans="1:10" ht="25.5" x14ac:dyDescent="0.25">
      <c r="A179" s="804"/>
      <c r="B179" s="569"/>
      <c r="C179" s="23" t="s">
        <v>161</v>
      </c>
      <c r="D179" s="24" t="s">
        <v>144</v>
      </c>
      <c r="E179" s="24" t="s">
        <v>143</v>
      </c>
      <c r="F179" s="14"/>
      <c r="G179" s="674"/>
      <c r="H179" s="677"/>
      <c r="I179" s="806"/>
      <c r="J179" s="191"/>
    </row>
    <row r="180" spans="1:10" x14ac:dyDescent="0.25">
      <c r="A180" s="804"/>
      <c r="B180" s="569"/>
      <c r="C180" s="15" t="s">
        <v>113</v>
      </c>
      <c r="D180" s="24">
        <v>90</v>
      </c>
      <c r="E180" s="24" t="s">
        <v>16</v>
      </c>
      <c r="F180" s="14"/>
      <c r="G180" s="674"/>
      <c r="H180" s="677"/>
      <c r="I180" s="806"/>
      <c r="J180" s="191"/>
    </row>
    <row r="181" spans="1:10" x14ac:dyDescent="0.25">
      <c r="A181" s="804"/>
      <c r="B181" s="569"/>
      <c r="C181" s="15" t="s">
        <v>114</v>
      </c>
      <c r="D181" s="24">
        <v>460</v>
      </c>
      <c r="E181" s="24" t="s">
        <v>16</v>
      </c>
      <c r="F181" s="14"/>
      <c r="G181" s="674"/>
      <c r="H181" s="677"/>
      <c r="I181" s="806"/>
      <c r="J181" s="191"/>
    </row>
    <row r="182" spans="1:10" x14ac:dyDescent="0.25">
      <c r="A182" s="804"/>
      <c r="B182" s="569"/>
      <c r="C182" s="23" t="s">
        <v>127</v>
      </c>
      <c r="D182" s="24"/>
      <c r="E182" s="24"/>
      <c r="F182" s="14"/>
      <c r="G182" s="674"/>
      <c r="H182" s="677"/>
      <c r="I182" s="806"/>
      <c r="J182" s="191"/>
    </row>
    <row r="183" spans="1:10" x14ac:dyDescent="0.25">
      <c r="A183" s="804"/>
      <c r="B183" s="569"/>
      <c r="C183" s="23" t="s">
        <v>132</v>
      </c>
      <c r="D183" s="24"/>
      <c r="E183" s="24"/>
      <c r="F183" s="14"/>
      <c r="G183" s="674"/>
      <c r="H183" s="677"/>
      <c r="I183" s="806"/>
      <c r="J183" s="191"/>
    </row>
    <row r="184" spans="1:10" x14ac:dyDescent="0.25">
      <c r="A184" s="804"/>
      <c r="B184" s="569"/>
      <c r="C184" s="23" t="s">
        <v>152</v>
      </c>
      <c r="D184" s="24"/>
      <c r="E184" s="24"/>
      <c r="F184" s="14"/>
      <c r="G184" s="674"/>
      <c r="H184" s="677"/>
      <c r="I184" s="806"/>
      <c r="J184" s="191"/>
    </row>
    <row r="185" spans="1:10" x14ac:dyDescent="0.25">
      <c r="A185" s="804"/>
      <c r="B185" s="569"/>
      <c r="C185" s="23" t="s">
        <v>159</v>
      </c>
      <c r="D185" s="24"/>
      <c r="E185" s="24"/>
      <c r="F185" s="14"/>
      <c r="G185" s="674"/>
      <c r="H185" s="677"/>
      <c r="I185" s="806"/>
      <c r="J185" s="191"/>
    </row>
    <row r="186" spans="1:10" x14ac:dyDescent="0.25">
      <c r="A186" s="804"/>
      <c r="B186" s="569"/>
      <c r="C186" s="23" t="s">
        <v>119</v>
      </c>
      <c r="D186" s="24"/>
      <c r="E186" s="24"/>
      <c r="F186" s="14"/>
      <c r="G186" s="674"/>
      <c r="H186" s="677"/>
      <c r="I186" s="806"/>
      <c r="J186" s="191"/>
    </row>
    <row r="187" spans="1:10" ht="25.5" x14ac:dyDescent="0.25">
      <c r="A187" s="804"/>
      <c r="B187" s="569"/>
      <c r="C187" s="23" t="s">
        <v>134</v>
      </c>
      <c r="D187" s="24">
        <v>5455</v>
      </c>
      <c r="E187" s="24" t="s">
        <v>16</v>
      </c>
      <c r="F187" s="14"/>
      <c r="G187" s="674"/>
      <c r="H187" s="677"/>
      <c r="I187" s="806"/>
      <c r="J187" s="191"/>
    </row>
    <row r="188" spans="1:10" x14ac:dyDescent="0.25">
      <c r="A188" s="804"/>
      <c r="B188" s="569"/>
      <c r="C188" s="15" t="s">
        <v>113</v>
      </c>
      <c r="D188" s="24">
        <v>1237</v>
      </c>
      <c r="E188" s="24" t="s">
        <v>16</v>
      </c>
      <c r="F188" s="14"/>
      <c r="G188" s="674"/>
      <c r="H188" s="677"/>
      <c r="I188" s="806"/>
      <c r="J188" s="191"/>
    </row>
    <row r="189" spans="1:10" x14ac:dyDescent="0.25">
      <c r="A189" s="804"/>
      <c r="B189" s="569"/>
      <c r="C189" s="15" t="s">
        <v>114</v>
      </c>
      <c r="D189" s="24">
        <v>4218</v>
      </c>
      <c r="E189" s="24" t="s">
        <v>16</v>
      </c>
      <c r="F189" s="14"/>
      <c r="G189" s="674"/>
      <c r="H189" s="677"/>
      <c r="I189" s="806"/>
      <c r="J189" s="191"/>
    </row>
    <row r="190" spans="1:10" x14ac:dyDescent="0.25">
      <c r="A190" s="804"/>
      <c r="B190" s="569"/>
      <c r="C190" s="23" t="s">
        <v>127</v>
      </c>
      <c r="D190" s="24"/>
      <c r="E190" s="24"/>
      <c r="F190" s="14"/>
      <c r="G190" s="674"/>
      <c r="H190" s="677"/>
      <c r="I190" s="806"/>
      <c r="J190" s="191"/>
    </row>
    <row r="191" spans="1:10" x14ac:dyDescent="0.25">
      <c r="A191" s="804"/>
      <c r="B191" s="569"/>
      <c r="C191" s="23" t="s">
        <v>132</v>
      </c>
      <c r="D191" s="24"/>
      <c r="E191" s="24"/>
      <c r="F191" s="14"/>
      <c r="G191" s="674"/>
      <c r="H191" s="677"/>
      <c r="I191" s="806"/>
      <c r="J191" s="191"/>
    </row>
    <row r="192" spans="1:10" x14ac:dyDescent="0.25">
      <c r="A192" s="804"/>
      <c r="B192" s="569"/>
      <c r="C192" s="23" t="s">
        <v>159</v>
      </c>
      <c r="D192" s="24"/>
      <c r="E192" s="24"/>
      <c r="F192" s="14"/>
      <c r="G192" s="674"/>
      <c r="H192" s="677"/>
      <c r="I192" s="691"/>
      <c r="J192" s="191"/>
    </row>
    <row r="193" spans="1:10" x14ac:dyDescent="0.25">
      <c r="A193" s="804"/>
      <c r="B193" s="569"/>
      <c r="C193" s="23" t="s">
        <v>149</v>
      </c>
      <c r="D193" s="24"/>
      <c r="E193" s="24"/>
      <c r="F193" s="14"/>
      <c r="G193" s="674"/>
      <c r="H193" s="677"/>
      <c r="I193" s="692"/>
      <c r="J193" s="191"/>
    </row>
    <row r="194" spans="1:10" x14ac:dyDescent="0.25">
      <c r="A194" s="804"/>
      <c r="B194" s="569"/>
      <c r="C194" s="23" t="s">
        <v>130</v>
      </c>
      <c r="D194" s="24"/>
      <c r="E194" s="24"/>
      <c r="F194" s="14"/>
      <c r="G194" s="674"/>
      <c r="H194" s="677"/>
      <c r="I194" s="692"/>
      <c r="J194" s="191"/>
    </row>
    <row r="195" spans="1:10" ht="25.5" x14ac:dyDescent="0.25">
      <c r="A195" s="804"/>
      <c r="B195" s="569"/>
      <c r="C195" s="23" t="s">
        <v>162</v>
      </c>
      <c r="D195" s="24" t="s">
        <v>146</v>
      </c>
      <c r="E195" s="24" t="s">
        <v>143</v>
      </c>
      <c r="F195" s="14"/>
      <c r="G195" s="674"/>
      <c r="H195" s="677"/>
      <c r="I195" s="692"/>
      <c r="J195" s="191"/>
    </row>
    <row r="196" spans="1:10" x14ac:dyDescent="0.25">
      <c r="A196" s="804"/>
      <c r="B196" s="569"/>
      <c r="C196" s="15" t="s">
        <v>114</v>
      </c>
      <c r="D196" s="24">
        <v>60</v>
      </c>
      <c r="E196" s="24" t="s">
        <v>16</v>
      </c>
      <c r="F196" s="14"/>
      <c r="G196" s="674"/>
      <c r="H196" s="677"/>
      <c r="I196" s="692"/>
      <c r="J196" s="191"/>
    </row>
    <row r="197" spans="1:10" x14ac:dyDescent="0.25">
      <c r="A197" s="804"/>
      <c r="B197" s="569"/>
      <c r="C197" s="23" t="s">
        <v>127</v>
      </c>
      <c r="D197" s="24"/>
      <c r="E197" s="24"/>
      <c r="F197" s="14"/>
      <c r="G197" s="674"/>
      <c r="H197" s="677"/>
      <c r="I197" s="692"/>
      <c r="J197" s="191"/>
    </row>
    <row r="198" spans="1:10" x14ac:dyDescent="0.25">
      <c r="A198" s="804"/>
      <c r="B198" s="569"/>
      <c r="C198" s="23" t="s">
        <v>132</v>
      </c>
      <c r="D198" s="24"/>
      <c r="E198" s="24"/>
      <c r="F198" s="14"/>
      <c r="G198" s="674"/>
      <c r="H198" s="677"/>
      <c r="I198" s="692"/>
      <c r="J198" s="191"/>
    </row>
    <row r="199" spans="1:10" x14ac:dyDescent="0.25">
      <c r="A199" s="804"/>
      <c r="B199" s="569"/>
      <c r="C199" s="23" t="s">
        <v>153</v>
      </c>
      <c r="D199" s="24"/>
      <c r="E199" s="24"/>
      <c r="F199" s="14"/>
      <c r="G199" s="674"/>
      <c r="H199" s="677"/>
      <c r="I199" s="692"/>
      <c r="J199" s="191"/>
    </row>
    <row r="200" spans="1:10" x14ac:dyDescent="0.25">
      <c r="A200" s="804"/>
      <c r="B200" s="569"/>
      <c r="C200" s="23" t="s">
        <v>159</v>
      </c>
      <c r="D200" s="24"/>
      <c r="E200" s="24"/>
      <c r="F200" s="14"/>
      <c r="G200" s="674"/>
      <c r="H200" s="677"/>
      <c r="I200" s="692"/>
      <c r="J200" s="191"/>
    </row>
    <row r="201" spans="1:10" x14ac:dyDescent="0.25">
      <c r="A201" s="804"/>
      <c r="B201" s="569"/>
      <c r="C201" s="23" t="s">
        <v>119</v>
      </c>
      <c r="D201" s="24"/>
      <c r="E201" s="24"/>
      <c r="F201" s="14"/>
      <c r="G201" s="674"/>
      <c r="H201" s="677"/>
      <c r="I201" s="692"/>
      <c r="J201" s="191"/>
    </row>
    <row r="202" spans="1:10" x14ac:dyDescent="0.25">
      <c r="A202" s="804"/>
      <c r="B202" s="569"/>
      <c r="C202" s="23" t="s">
        <v>163</v>
      </c>
      <c r="D202" s="24">
        <v>37</v>
      </c>
      <c r="E202" s="24" t="s">
        <v>16</v>
      </c>
      <c r="F202" s="14"/>
      <c r="G202" s="674"/>
      <c r="H202" s="677"/>
      <c r="I202" s="692"/>
      <c r="J202" s="191"/>
    </row>
    <row r="203" spans="1:10" x14ac:dyDescent="0.25">
      <c r="A203" s="804"/>
      <c r="B203" s="569"/>
      <c r="C203" s="23" t="s">
        <v>127</v>
      </c>
      <c r="D203" s="24"/>
      <c r="E203" s="24"/>
      <c r="F203" s="14"/>
      <c r="G203" s="674"/>
      <c r="H203" s="677"/>
      <c r="I203" s="692"/>
      <c r="J203" s="191"/>
    </row>
    <row r="204" spans="1:10" x14ac:dyDescent="0.25">
      <c r="A204" s="804"/>
      <c r="B204" s="569"/>
      <c r="C204" s="23" t="s">
        <v>128</v>
      </c>
      <c r="D204" s="24"/>
      <c r="E204" s="24"/>
      <c r="F204" s="14"/>
      <c r="G204" s="674"/>
      <c r="H204" s="677"/>
      <c r="I204" s="692"/>
      <c r="J204" s="191"/>
    </row>
    <row r="205" spans="1:10" x14ac:dyDescent="0.25">
      <c r="A205" s="804"/>
      <c r="B205" s="569"/>
      <c r="C205" s="23" t="s">
        <v>164</v>
      </c>
      <c r="D205" s="24"/>
      <c r="E205" s="24"/>
      <c r="F205" s="14"/>
      <c r="G205" s="674"/>
      <c r="H205" s="677"/>
      <c r="I205" s="692"/>
      <c r="J205" s="191"/>
    </row>
    <row r="206" spans="1:10" x14ac:dyDescent="0.25">
      <c r="A206" s="804"/>
      <c r="B206" s="569"/>
      <c r="C206" s="23" t="s">
        <v>130</v>
      </c>
      <c r="D206" s="24"/>
      <c r="E206" s="24"/>
      <c r="F206" s="14"/>
      <c r="G206" s="674"/>
      <c r="H206" s="677"/>
      <c r="I206" s="692"/>
      <c r="J206" s="191"/>
    </row>
    <row r="207" spans="1:10" x14ac:dyDescent="0.25">
      <c r="A207" s="804"/>
      <c r="B207" s="569"/>
      <c r="C207" s="23" t="s">
        <v>165</v>
      </c>
      <c r="D207" s="24">
        <v>467</v>
      </c>
      <c r="E207" s="24" t="s">
        <v>16</v>
      </c>
      <c r="F207" s="14"/>
      <c r="G207" s="674"/>
      <c r="H207" s="677"/>
      <c r="I207" s="692"/>
      <c r="J207" s="191"/>
    </row>
    <row r="208" spans="1:10" x14ac:dyDescent="0.25">
      <c r="A208" s="804"/>
      <c r="B208" s="569"/>
      <c r="C208" s="23" t="s">
        <v>127</v>
      </c>
      <c r="D208" s="24"/>
      <c r="E208" s="24"/>
      <c r="F208" s="14"/>
      <c r="G208" s="674"/>
      <c r="H208" s="677"/>
      <c r="I208" s="692"/>
      <c r="J208" s="191"/>
    </row>
    <row r="209" spans="1:10" x14ac:dyDescent="0.25">
      <c r="A209" s="804"/>
      <c r="B209" s="569"/>
      <c r="C209" s="23" t="s">
        <v>132</v>
      </c>
      <c r="D209" s="24"/>
      <c r="E209" s="24"/>
      <c r="F209" s="14"/>
      <c r="G209" s="674"/>
      <c r="H209" s="677"/>
      <c r="I209" s="692"/>
      <c r="J209" s="191"/>
    </row>
    <row r="210" spans="1:10" x14ac:dyDescent="0.25">
      <c r="A210" s="804"/>
      <c r="B210" s="569"/>
      <c r="C210" s="23" t="s">
        <v>164</v>
      </c>
      <c r="D210" s="24"/>
      <c r="E210" s="24"/>
      <c r="F210" s="14"/>
      <c r="G210" s="674"/>
      <c r="H210" s="677"/>
      <c r="I210" s="692"/>
      <c r="J210" s="191"/>
    </row>
    <row r="211" spans="1:10" x14ac:dyDescent="0.25">
      <c r="A211" s="804"/>
      <c r="B211" s="569"/>
      <c r="C211" s="23" t="s">
        <v>130</v>
      </c>
      <c r="D211" s="24"/>
      <c r="E211" s="24"/>
      <c r="F211" s="14"/>
      <c r="G211" s="674"/>
      <c r="H211" s="677"/>
      <c r="I211" s="692"/>
      <c r="J211" s="191"/>
    </row>
    <row r="212" spans="1:10" ht="15.75" x14ac:dyDescent="0.25">
      <c r="A212" s="804"/>
      <c r="B212" s="569"/>
      <c r="C212" s="23" t="s">
        <v>166</v>
      </c>
      <c r="D212" s="24">
        <v>177.5</v>
      </c>
      <c r="E212" s="24" t="s">
        <v>28</v>
      </c>
      <c r="F212" s="14"/>
      <c r="G212" s="674"/>
      <c r="H212" s="677"/>
      <c r="I212" s="692"/>
      <c r="J212" s="191"/>
    </row>
    <row r="213" spans="1:10" x14ac:dyDescent="0.25">
      <c r="A213" s="804"/>
      <c r="B213" s="569"/>
      <c r="C213" s="23" t="s">
        <v>139</v>
      </c>
      <c r="D213" s="24"/>
      <c r="E213" s="24"/>
      <c r="F213" s="14"/>
      <c r="G213" s="674"/>
      <c r="H213" s="677"/>
      <c r="I213" s="692"/>
      <c r="J213" s="191"/>
    </row>
    <row r="214" spans="1:10" ht="15" customHeight="1" x14ac:dyDescent="0.25">
      <c r="A214" s="804"/>
      <c r="B214" s="569"/>
      <c r="C214" s="23" t="s">
        <v>140</v>
      </c>
      <c r="D214" s="24"/>
      <c r="E214" s="24"/>
      <c r="F214" s="14"/>
      <c r="G214" s="674"/>
      <c r="H214" s="677"/>
      <c r="I214" s="692"/>
      <c r="J214" s="191"/>
    </row>
    <row r="215" spans="1:10" ht="25.5" x14ac:dyDescent="0.25">
      <c r="A215" s="804"/>
      <c r="B215" s="569"/>
      <c r="C215" s="23" t="s">
        <v>150</v>
      </c>
      <c r="D215" s="24"/>
      <c r="E215" s="24"/>
      <c r="F215" s="14"/>
      <c r="G215" s="674"/>
      <c r="H215" s="677"/>
      <c r="I215" s="692"/>
      <c r="J215" s="191"/>
    </row>
    <row r="216" spans="1:10" x14ac:dyDescent="0.25">
      <c r="A216" s="804"/>
      <c r="B216" s="569"/>
      <c r="C216" s="23" t="s">
        <v>151</v>
      </c>
      <c r="D216" s="24"/>
      <c r="E216" s="24"/>
      <c r="F216" s="14"/>
      <c r="G216" s="674"/>
      <c r="H216" s="677"/>
      <c r="I216" s="692"/>
      <c r="J216" s="191"/>
    </row>
    <row r="217" spans="1:10" x14ac:dyDescent="0.25">
      <c r="A217" s="804"/>
      <c r="B217" s="569"/>
      <c r="C217" s="23" t="s">
        <v>141</v>
      </c>
      <c r="D217" s="24"/>
      <c r="E217" s="24"/>
      <c r="F217" s="14"/>
      <c r="G217" s="674"/>
      <c r="H217" s="677"/>
      <c r="I217" s="692"/>
      <c r="J217" s="191"/>
    </row>
    <row r="218" spans="1:10" x14ac:dyDescent="0.25">
      <c r="A218" s="804"/>
      <c r="B218" s="569"/>
      <c r="C218" s="23" t="s">
        <v>154</v>
      </c>
      <c r="D218" s="24">
        <v>121</v>
      </c>
      <c r="E218" s="24" t="s">
        <v>16</v>
      </c>
      <c r="F218" s="14"/>
      <c r="G218" s="674"/>
      <c r="H218" s="677"/>
      <c r="I218" s="692"/>
      <c r="J218" s="191"/>
    </row>
    <row r="219" spans="1:10" x14ac:dyDescent="0.25">
      <c r="A219" s="804"/>
      <c r="B219" s="569"/>
      <c r="C219" s="23" t="s">
        <v>116</v>
      </c>
      <c r="D219" s="24"/>
      <c r="E219" s="24"/>
      <c r="F219" s="14"/>
      <c r="G219" s="674"/>
      <c r="H219" s="677"/>
      <c r="I219" s="692"/>
      <c r="J219" s="191"/>
    </row>
    <row r="220" spans="1:10" ht="25.5" x14ac:dyDescent="0.25">
      <c r="A220" s="804"/>
      <c r="B220" s="569"/>
      <c r="C220" s="23" t="s">
        <v>155</v>
      </c>
      <c r="D220" s="24"/>
      <c r="E220" s="24"/>
      <c r="F220" s="14"/>
      <c r="G220" s="674"/>
      <c r="H220" s="677"/>
      <c r="I220" s="692"/>
      <c r="J220" s="191"/>
    </row>
    <row r="221" spans="1:10" x14ac:dyDescent="0.25">
      <c r="A221" s="804"/>
      <c r="B221" s="569"/>
      <c r="C221" s="23" t="s">
        <v>156</v>
      </c>
      <c r="D221" s="24"/>
      <c r="E221" s="24"/>
      <c r="F221" s="14"/>
      <c r="G221" s="674"/>
      <c r="H221" s="677"/>
      <c r="I221" s="692"/>
      <c r="J221" s="191"/>
    </row>
    <row r="222" spans="1:10" x14ac:dyDescent="0.25">
      <c r="A222" s="105"/>
      <c r="B222" s="569"/>
      <c r="C222" s="23" t="s">
        <v>151</v>
      </c>
      <c r="D222" s="24"/>
      <c r="E222" s="24"/>
      <c r="F222" s="14"/>
      <c r="G222" s="675"/>
      <c r="H222" s="678"/>
      <c r="I222" s="693"/>
      <c r="J222" s="191"/>
    </row>
    <row r="223" spans="1:10" x14ac:dyDescent="0.25">
      <c r="A223" s="807" t="s">
        <v>628</v>
      </c>
      <c r="B223" s="569"/>
      <c r="C223" s="507" t="s">
        <v>167</v>
      </c>
      <c r="D223" s="507"/>
      <c r="E223" s="507"/>
      <c r="F223" s="507"/>
      <c r="G223" s="673">
        <v>484415.9</v>
      </c>
      <c r="H223" s="676">
        <v>484.4</v>
      </c>
      <c r="I223" s="507"/>
      <c r="J223" s="191"/>
    </row>
    <row r="224" spans="1:10" ht="15.75" x14ac:dyDescent="0.25">
      <c r="A224" s="807"/>
      <c r="B224" s="569"/>
      <c r="C224" s="23" t="s">
        <v>107</v>
      </c>
      <c r="D224" s="24">
        <v>29869.8</v>
      </c>
      <c r="E224" s="24" t="s">
        <v>28</v>
      </c>
      <c r="F224" s="14"/>
      <c r="G224" s="674"/>
      <c r="H224" s="677"/>
      <c r="I224" s="507"/>
      <c r="J224" s="191"/>
    </row>
    <row r="225" spans="1:10" x14ac:dyDescent="0.25">
      <c r="A225" s="807"/>
      <c r="B225" s="569"/>
      <c r="C225" s="23" t="s">
        <v>109</v>
      </c>
      <c r="D225" s="24"/>
      <c r="E225" s="24"/>
      <c r="F225" s="14"/>
      <c r="G225" s="674"/>
      <c r="H225" s="677"/>
      <c r="I225" s="507"/>
      <c r="J225" s="191"/>
    </row>
    <row r="226" spans="1:10" x14ac:dyDescent="0.25">
      <c r="A226" s="807"/>
      <c r="B226" s="569"/>
      <c r="C226" s="23" t="s">
        <v>111</v>
      </c>
      <c r="D226" s="24"/>
      <c r="E226" s="24"/>
      <c r="F226" s="14"/>
      <c r="G226" s="674"/>
      <c r="H226" s="677"/>
      <c r="I226" s="507"/>
      <c r="J226" s="191"/>
    </row>
    <row r="227" spans="1:10" ht="25.5" x14ac:dyDescent="0.25">
      <c r="A227" s="807"/>
      <c r="B227" s="569"/>
      <c r="C227" s="23" t="s">
        <v>158</v>
      </c>
      <c r="D227" s="24">
        <v>33</v>
      </c>
      <c r="E227" s="24" t="s">
        <v>16</v>
      </c>
      <c r="F227" s="14"/>
      <c r="G227" s="674"/>
      <c r="H227" s="677"/>
      <c r="I227" s="507"/>
      <c r="J227" s="191"/>
    </row>
    <row r="228" spans="1:10" x14ac:dyDescent="0.25">
      <c r="A228" s="807"/>
      <c r="B228" s="569"/>
      <c r="C228" s="15" t="s">
        <v>113</v>
      </c>
      <c r="D228" s="24">
        <v>12</v>
      </c>
      <c r="E228" s="24" t="s">
        <v>16</v>
      </c>
      <c r="F228" s="14"/>
      <c r="G228" s="674"/>
      <c r="H228" s="677"/>
      <c r="I228" s="507"/>
      <c r="J228" s="191"/>
    </row>
    <row r="229" spans="1:10" x14ac:dyDescent="0.25">
      <c r="A229" s="807"/>
      <c r="B229" s="569"/>
      <c r="C229" s="15" t="s">
        <v>114</v>
      </c>
      <c r="D229" s="24">
        <v>21</v>
      </c>
      <c r="E229" s="24" t="s">
        <v>16</v>
      </c>
      <c r="F229" s="14"/>
      <c r="G229" s="674"/>
      <c r="H229" s="677"/>
      <c r="I229" s="507"/>
      <c r="J229" s="191"/>
    </row>
    <row r="230" spans="1:10" x14ac:dyDescent="0.25">
      <c r="A230" s="807"/>
      <c r="B230" s="569"/>
      <c r="C230" s="23" t="s">
        <v>127</v>
      </c>
      <c r="D230" s="24"/>
      <c r="E230" s="24"/>
      <c r="F230" s="14"/>
      <c r="G230" s="674"/>
      <c r="H230" s="677"/>
      <c r="I230" s="507"/>
      <c r="J230" s="191"/>
    </row>
    <row r="231" spans="1:10" x14ac:dyDescent="0.25">
      <c r="A231" s="807"/>
      <c r="B231" s="569"/>
      <c r="C231" s="23" t="s">
        <v>132</v>
      </c>
      <c r="D231" s="24"/>
      <c r="E231" s="24"/>
      <c r="F231" s="14"/>
      <c r="G231" s="674"/>
      <c r="H231" s="677"/>
      <c r="I231" s="507"/>
      <c r="J231" s="191"/>
    </row>
    <row r="232" spans="1:10" x14ac:dyDescent="0.25">
      <c r="A232" s="807"/>
      <c r="B232" s="569"/>
      <c r="C232" s="23" t="s">
        <v>119</v>
      </c>
      <c r="D232" s="24"/>
      <c r="E232" s="24"/>
      <c r="F232" s="14"/>
      <c r="G232" s="674"/>
      <c r="H232" s="677"/>
      <c r="I232" s="507"/>
      <c r="J232" s="191"/>
    </row>
    <row r="233" spans="1:10" x14ac:dyDescent="0.25">
      <c r="A233" s="807"/>
      <c r="B233" s="569"/>
      <c r="C233" s="23" t="s">
        <v>160</v>
      </c>
      <c r="D233" s="24">
        <v>588</v>
      </c>
      <c r="E233" s="24" t="s">
        <v>16</v>
      </c>
      <c r="F233" s="14"/>
      <c r="G233" s="674"/>
      <c r="H233" s="677"/>
      <c r="I233" s="507"/>
      <c r="J233" s="191"/>
    </row>
    <row r="234" spans="1:10" x14ac:dyDescent="0.25">
      <c r="A234" s="807"/>
      <c r="B234" s="569"/>
      <c r="C234" s="15" t="s">
        <v>113</v>
      </c>
      <c r="D234" s="24">
        <v>137</v>
      </c>
      <c r="E234" s="24" t="s">
        <v>16</v>
      </c>
      <c r="F234" s="14"/>
      <c r="G234" s="674"/>
      <c r="H234" s="677"/>
      <c r="I234" s="507"/>
      <c r="J234" s="191"/>
    </row>
    <row r="235" spans="1:10" x14ac:dyDescent="0.25">
      <c r="A235" s="807"/>
      <c r="B235" s="569"/>
      <c r="C235" s="15" t="s">
        <v>114</v>
      </c>
      <c r="D235" s="24">
        <v>451</v>
      </c>
      <c r="E235" s="24" t="s">
        <v>16</v>
      </c>
      <c r="F235" s="14"/>
      <c r="G235" s="674"/>
      <c r="H235" s="677"/>
      <c r="I235" s="507"/>
      <c r="J235" s="191"/>
    </row>
    <row r="236" spans="1:10" x14ac:dyDescent="0.25">
      <c r="A236" s="807"/>
      <c r="B236" s="569"/>
      <c r="C236" s="23" t="s">
        <v>116</v>
      </c>
      <c r="D236" s="24"/>
      <c r="E236" s="24"/>
      <c r="F236" s="14"/>
      <c r="G236" s="674"/>
      <c r="H236" s="677"/>
      <c r="I236" s="507"/>
      <c r="J236" s="191"/>
    </row>
    <row r="237" spans="1:10" x14ac:dyDescent="0.25">
      <c r="A237" s="807"/>
      <c r="B237" s="569"/>
      <c r="C237" s="23" t="s">
        <v>117</v>
      </c>
      <c r="D237" s="24"/>
      <c r="E237" s="24"/>
      <c r="F237" s="14"/>
      <c r="G237" s="674"/>
      <c r="H237" s="677"/>
      <c r="I237" s="507"/>
      <c r="J237" s="191"/>
    </row>
    <row r="238" spans="1:10" ht="25.5" x14ac:dyDescent="0.25">
      <c r="A238" s="807"/>
      <c r="B238" s="569"/>
      <c r="C238" s="23" t="s">
        <v>168</v>
      </c>
      <c r="D238" s="24"/>
      <c r="E238" s="24"/>
      <c r="F238" s="14"/>
      <c r="G238" s="674"/>
      <c r="H238" s="677"/>
      <c r="I238" s="507"/>
      <c r="J238" s="191"/>
    </row>
    <row r="239" spans="1:10" x14ac:dyDescent="0.25">
      <c r="A239" s="807"/>
      <c r="B239" s="569"/>
      <c r="C239" s="23" t="s">
        <v>119</v>
      </c>
      <c r="D239" s="24"/>
      <c r="E239" s="24"/>
      <c r="F239" s="14"/>
      <c r="G239" s="674"/>
      <c r="H239" s="677"/>
      <c r="I239" s="507"/>
      <c r="J239" s="191"/>
    </row>
    <row r="240" spans="1:10" ht="25.5" x14ac:dyDescent="0.25">
      <c r="A240" s="807"/>
      <c r="B240" s="569"/>
      <c r="C240" s="23" t="s">
        <v>161</v>
      </c>
      <c r="D240" s="24" t="s">
        <v>144</v>
      </c>
      <c r="E240" s="24" t="s">
        <v>143</v>
      </c>
      <c r="F240" s="14"/>
      <c r="G240" s="674"/>
      <c r="H240" s="677"/>
      <c r="I240" s="507"/>
      <c r="J240" s="191"/>
    </row>
    <row r="241" spans="1:10" x14ac:dyDescent="0.25">
      <c r="A241" s="807"/>
      <c r="B241" s="569"/>
      <c r="C241" s="15" t="s">
        <v>113</v>
      </c>
      <c r="D241" s="24">
        <v>90</v>
      </c>
      <c r="E241" s="24" t="s">
        <v>16</v>
      </c>
      <c r="F241" s="14"/>
      <c r="G241" s="674"/>
      <c r="H241" s="677"/>
      <c r="I241" s="507"/>
      <c r="J241" s="191"/>
    </row>
    <row r="242" spans="1:10" x14ac:dyDescent="0.25">
      <c r="A242" s="807"/>
      <c r="B242" s="569"/>
      <c r="C242" s="15" t="s">
        <v>114</v>
      </c>
      <c r="D242" s="24">
        <v>460</v>
      </c>
      <c r="E242" s="24" t="s">
        <v>16</v>
      </c>
      <c r="F242" s="14"/>
      <c r="G242" s="674"/>
      <c r="H242" s="677"/>
      <c r="I242" s="507"/>
      <c r="J242" s="191"/>
    </row>
    <row r="243" spans="1:10" x14ac:dyDescent="0.25">
      <c r="A243" s="807"/>
      <c r="B243" s="569"/>
      <c r="C243" s="23" t="s">
        <v>127</v>
      </c>
      <c r="D243" s="24"/>
      <c r="E243" s="24"/>
      <c r="F243" s="14"/>
      <c r="G243" s="674"/>
      <c r="H243" s="677"/>
      <c r="I243" s="507"/>
      <c r="J243" s="191"/>
    </row>
    <row r="244" spans="1:10" x14ac:dyDescent="0.25">
      <c r="A244" s="807"/>
      <c r="B244" s="569"/>
      <c r="C244" s="23" t="s">
        <v>132</v>
      </c>
      <c r="D244" s="24"/>
      <c r="E244" s="24"/>
      <c r="F244" s="14"/>
      <c r="G244" s="674"/>
      <c r="H244" s="677"/>
      <c r="I244" s="507"/>
      <c r="J244" s="191"/>
    </row>
    <row r="245" spans="1:10" x14ac:dyDescent="0.25">
      <c r="A245" s="807"/>
      <c r="B245" s="569"/>
      <c r="C245" s="23" t="s">
        <v>119</v>
      </c>
      <c r="D245" s="24"/>
      <c r="E245" s="24"/>
      <c r="F245" s="14"/>
      <c r="G245" s="674"/>
      <c r="H245" s="677"/>
      <c r="I245" s="507"/>
      <c r="J245" s="191"/>
    </row>
    <row r="246" spans="1:10" ht="25.5" x14ac:dyDescent="0.25">
      <c r="A246" s="807"/>
      <c r="B246" s="569"/>
      <c r="C246" s="23" t="s">
        <v>148</v>
      </c>
      <c r="D246" s="24">
        <v>5455</v>
      </c>
      <c r="E246" s="24" t="s">
        <v>16</v>
      </c>
      <c r="F246" s="14"/>
      <c r="G246" s="674"/>
      <c r="H246" s="677"/>
      <c r="I246" s="507"/>
      <c r="J246" s="191"/>
    </row>
    <row r="247" spans="1:10" x14ac:dyDescent="0.25">
      <c r="A247" s="807"/>
      <c r="B247" s="569"/>
      <c r="C247" s="15" t="s">
        <v>113</v>
      </c>
      <c r="D247" s="24">
        <v>1237</v>
      </c>
      <c r="E247" s="24" t="s">
        <v>16</v>
      </c>
      <c r="F247" s="14"/>
      <c r="G247" s="674"/>
      <c r="H247" s="677"/>
      <c r="I247" s="507"/>
      <c r="J247" s="191"/>
    </row>
    <row r="248" spans="1:10" x14ac:dyDescent="0.25">
      <c r="A248" s="807"/>
      <c r="B248" s="569"/>
      <c r="C248" s="15" t="s">
        <v>114</v>
      </c>
      <c r="D248" s="24">
        <v>4218</v>
      </c>
      <c r="E248" s="24" t="s">
        <v>16</v>
      </c>
      <c r="F248" s="14"/>
      <c r="G248" s="674"/>
      <c r="H248" s="677"/>
      <c r="I248" s="507"/>
      <c r="J248" s="191"/>
    </row>
    <row r="249" spans="1:10" x14ac:dyDescent="0.25">
      <c r="A249" s="807"/>
      <c r="B249" s="569"/>
      <c r="C249" s="23" t="s">
        <v>127</v>
      </c>
      <c r="D249" s="24"/>
      <c r="E249" s="24"/>
      <c r="F249" s="14"/>
      <c r="G249" s="674"/>
      <c r="H249" s="677"/>
      <c r="I249" s="507"/>
      <c r="J249" s="191"/>
    </row>
    <row r="250" spans="1:10" x14ac:dyDescent="0.25">
      <c r="A250" s="807"/>
      <c r="B250" s="569"/>
      <c r="C250" s="23" t="s">
        <v>132</v>
      </c>
      <c r="D250" s="24"/>
      <c r="E250" s="24"/>
      <c r="F250" s="14"/>
      <c r="G250" s="674"/>
      <c r="H250" s="677"/>
      <c r="I250" s="507"/>
      <c r="J250" s="191"/>
    </row>
    <row r="251" spans="1:10" x14ac:dyDescent="0.25">
      <c r="A251" s="807"/>
      <c r="B251" s="569"/>
      <c r="C251" s="23" t="s">
        <v>149</v>
      </c>
      <c r="D251" s="24"/>
      <c r="E251" s="24"/>
      <c r="F251" s="14"/>
      <c r="G251" s="674"/>
      <c r="H251" s="677"/>
      <c r="I251" s="507"/>
      <c r="J251" s="191"/>
    </row>
    <row r="252" spans="1:10" x14ac:dyDescent="0.25">
      <c r="A252" s="807"/>
      <c r="B252" s="642"/>
      <c r="C252" s="23" t="s">
        <v>130</v>
      </c>
      <c r="D252" s="24"/>
      <c r="E252" s="24"/>
      <c r="F252" s="14"/>
      <c r="G252" s="674"/>
      <c r="H252" s="677"/>
      <c r="I252" s="806"/>
      <c r="J252" s="191"/>
    </row>
    <row r="253" spans="1:10" ht="25.5" x14ac:dyDescent="0.25">
      <c r="A253" s="807"/>
      <c r="B253" s="643"/>
      <c r="C253" s="23" t="s">
        <v>162</v>
      </c>
      <c r="D253" s="24" t="s">
        <v>146</v>
      </c>
      <c r="E253" s="24" t="s">
        <v>143</v>
      </c>
      <c r="F253" s="14"/>
      <c r="G253" s="674"/>
      <c r="H253" s="677"/>
      <c r="I253" s="806"/>
      <c r="J253" s="191"/>
    </row>
    <row r="254" spans="1:10" x14ac:dyDescent="0.25">
      <c r="A254" s="807"/>
      <c r="B254" s="643"/>
      <c r="C254" s="15" t="s">
        <v>114</v>
      </c>
      <c r="D254" s="24">
        <v>60</v>
      </c>
      <c r="E254" s="24" t="s">
        <v>16</v>
      </c>
      <c r="F254" s="14"/>
      <c r="G254" s="674"/>
      <c r="H254" s="677"/>
      <c r="I254" s="806"/>
      <c r="J254" s="191"/>
    </row>
    <row r="255" spans="1:10" x14ac:dyDescent="0.25">
      <c r="A255" s="807"/>
      <c r="B255" s="643"/>
      <c r="C255" s="23" t="s">
        <v>127</v>
      </c>
      <c r="D255" s="24"/>
      <c r="E255" s="24"/>
      <c r="F255" s="14"/>
      <c r="G255" s="674"/>
      <c r="H255" s="677"/>
      <c r="I255" s="806"/>
      <c r="J255" s="191"/>
    </row>
    <row r="256" spans="1:10" x14ac:dyDescent="0.25">
      <c r="A256" s="807"/>
      <c r="B256" s="643"/>
      <c r="C256" s="23" t="s">
        <v>132</v>
      </c>
      <c r="D256" s="24"/>
      <c r="E256" s="24"/>
      <c r="F256" s="14"/>
      <c r="G256" s="674"/>
      <c r="H256" s="677"/>
      <c r="I256" s="806"/>
      <c r="J256" s="191"/>
    </row>
    <row r="257" spans="1:10" x14ac:dyDescent="0.25">
      <c r="A257" s="807"/>
      <c r="B257" s="643"/>
      <c r="C257" s="23" t="s">
        <v>153</v>
      </c>
      <c r="D257" s="24"/>
      <c r="E257" s="24"/>
      <c r="F257" s="14"/>
      <c r="G257" s="674"/>
      <c r="H257" s="677"/>
      <c r="I257" s="806"/>
      <c r="J257" s="191"/>
    </row>
    <row r="258" spans="1:10" x14ac:dyDescent="0.25">
      <c r="A258" s="807"/>
      <c r="B258" s="643"/>
      <c r="C258" s="23" t="s">
        <v>119</v>
      </c>
      <c r="D258" s="24"/>
      <c r="E258" s="24"/>
      <c r="F258" s="14"/>
      <c r="G258" s="674"/>
      <c r="H258" s="677"/>
      <c r="I258" s="806"/>
      <c r="J258" s="191"/>
    </row>
    <row r="259" spans="1:10" x14ac:dyDescent="0.25">
      <c r="A259" s="807"/>
      <c r="B259" s="643"/>
      <c r="C259" s="23" t="s">
        <v>163</v>
      </c>
      <c r="D259" s="24">
        <v>37</v>
      </c>
      <c r="E259" s="24" t="s">
        <v>16</v>
      </c>
      <c r="F259" s="14"/>
      <c r="G259" s="674"/>
      <c r="H259" s="677"/>
      <c r="I259" s="806"/>
      <c r="J259" s="191"/>
    </row>
    <row r="260" spans="1:10" x14ac:dyDescent="0.25">
      <c r="A260" s="807"/>
      <c r="B260" s="643"/>
      <c r="C260" s="23" t="s">
        <v>127</v>
      </c>
      <c r="D260" s="24"/>
      <c r="E260" s="24"/>
      <c r="F260" s="14"/>
      <c r="G260" s="674"/>
      <c r="H260" s="677"/>
      <c r="I260" s="806"/>
      <c r="J260" s="191"/>
    </row>
    <row r="261" spans="1:10" x14ac:dyDescent="0.25">
      <c r="A261" s="807"/>
      <c r="B261" s="643"/>
      <c r="C261" s="23" t="s">
        <v>128</v>
      </c>
      <c r="D261" s="24"/>
      <c r="E261" s="24"/>
      <c r="F261" s="14"/>
      <c r="G261" s="674"/>
      <c r="H261" s="677"/>
      <c r="I261" s="806"/>
      <c r="J261" s="191"/>
    </row>
    <row r="262" spans="1:10" x14ac:dyDescent="0.25">
      <c r="A262" s="807"/>
      <c r="B262" s="643"/>
      <c r="C262" s="23" t="s">
        <v>130</v>
      </c>
      <c r="D262" s="24"/>
      <c r="E262" s="24"/>
      <c r="F262" s="14"/>
      <c r="G262" s="674"/>
      <c r="H262" s="677"/>
      <c r="I262" s="806"/>
      <c r="J262" s="191"/>
    </row>
    <row r="263" spans="1:10" x14ac:dyDescent="0.25">
      <c r="A263" s="807"/>
      <c r="B263" s="643"/>
      <c r="C263" s="23" t="s">
        <v>165</v>
      </c>
      <c r="D263" s="24">
        <v>467</v>
      </c>
      <c r="E263" s="24" t="s">
        <v>16</v>
      </c>
      <c r="F263" s="14"/>
      <c r="G263" s="674"/>
      <c r="H263" s="677"/>
      <c r="I263" s="806"/>
      <c r="J263" s="191"/>
    </row>
    <row r="264" spans="1:10" x14ac:dyDescent="0.25">
      <c r="A264" s="807"/>
      <c r="B264" s="643"/>
      <c r="C264" s="23" t="s">
        <v>127</v>
      </c>
      <c r="D264" s="24"/>
      <c r="E264" s="24"/>
      <c r="F264" s="14"/>
      <c r="G264" s="674"/>
      <c r="H264" s="677"/>
      <c r="I264" s="806"/>
      <c r="J264" s="191"/>
    </row>
    <row r="265" spans="1:10" x14ac:dyDescent="0.25">
      <c r="A265" s="807"/>
      <c r="B265" s="643"/>
      <c r="C265" s="23" t="s">
        <v>132</v>
      </c>
      <c r="D265" s="24"/>
      <c r="E265" s="24"/>
      <c r="F265" s="14"/>
      <c r="G265" s="674"/>
      <c r="H265" s="677"/>
      <c r="I265" s="806"/>
      <c r="J265" s="191"/>
    </row>
    <row r="266" spans="1:10" x14ac:dyDescent="0.25">
      <c r="A266" s="807"/>
      <c r="B266" s="643"/>
      <c r="C266" s="23" t="s">
        <v>130</v>
      </c>
      <c r="D266" s="24"/>
      <c r="E266" s="24"/>
      <c r="F266" s="14"/>
      <c r="G266" s="674"/>
      <c r="H266" s="677"/>
      <c r="I266" s="806"/>
      <c r="J266" s="191"/>
    </row>
    <row r="267" spans="1:10" ht="15.75" x14ac:dyDescent="0.25">
      <c r="A267" s="807"/>
      <c r="B267" s="643"/>
      <c r="C267" s="23" t="s">
        <v>166</v>
      </c>
      <c r="D267" s="24">
        <v>177.5</v>
      </c>
      <c r="E267" s="24" t="s">
        <v>28</v>
      </c>
      <c r="F267" s="14"/>
      <c r="G267" s="674"/>
      <c r="H267" s="677"/>
      <c r="I267" s="806"/>
      <c r="J267" s="191"/>
    </row>
    <row r="268" spans="1:10" x14ac:dyDescent="0.25">
      <c r="A268" s="807"/>
      <c r="B268" s="643"/>
      <c r="C268" s="23" t="s">
        <v>139</v>
      </c>
      <c r="D268" s="24"/>
      <c r="E268" s="24"/>
      <c r="F268" s="14"/>
      <c r="G268" s="674"/>
      <c r="H268" s="677"/>
      <c r="I268" s="806"/>
      <c r="J268" s="191"/>
    </row>
    <row r="269" spans="1:10" ht="26.45" customHeight="1" x14ac:dyDescent="0.25">
      <c r="A269" s="807"/>
      <c r="B269" s="643"/>
      <c r="C269" s="23" t="s">
        <v>140</v>
      </c>
      <c r="D269" s="24"/>
      <c r="E269" s="24"/>
      <c r="F269" s="14"/>
      <c r="G269" s="674"/>
      <c r="H269" s="677"/>
      <c r="I269" s="806"/>
      <c r="J269" s="191"/>
    </row>
    <row r="270" spans="1:10" x14ac:dyDescent="0.25">
      <c r="A270" s="807"/>
      <c r="B270" s="643"/>
      <c r="C270" s="23" t="s">
        <v>185</v>
      </c>
      <c r="D270" s="24"/>
      <c r="E270" s="24"/>
      <c r="F270" s="14"/>
      <c r="G270" s="674"/>
      <c r="H270" s="677"/>
      <c r="I270" s="806"/>
      <c r="J270" s="191"/>
    </row>
    <row r="271" spans="1:10" x14ac:dyDescent="0.25">
      <c r="A271" s="807"/>
      <c r="B271" s="643"/>
      <c r="C271" s="23" t="s">
        <v>151</v>
      </c>
      <c r="D271" s="24"/>
      <c r="E271" s="24"/>
      <c r="F271" s="14"/>
      <c r="G271" s="674"/>
      <c r="H271" s="677"/>
      <c r="I271" s="806"/>
      <c r="J271" s="191"/>
    </row>
    <row r="272" spans="1:10" x14ac:dyDescent="0.25">
      <c r="A272" s="807"/>
      <c r="B272" s="643"/>
      <c r="C272" s="23" t="s">
        <v>141</v>
      </c>
      <c r="D272" s="24"/>
      <c r="E272" s="24"/>
      <c r="F272" s="14"/>
      <c r="G272" s="674"/>
      <c r="H272" s="677"/>
      <c r="I272" s="806"/>
      <c r="J272" s="191"/>
    </row>
    <row r="273" spans="1:10" x14ac:dyDescent="0.25">
      <c r="A273" s="807"/>
      <c r="B273" s="643"/>
      <c r="C273" s="23" t="s">
        <v>154</v>
      </c>
      <c r="D273" s="24">
        <v>121</v>
      </c>
      <c r="E273" s="24" t="s">
        <v>16</v>
      </c>
      <c r="F273" s="14"/>
      <c r="G273" s="674"/>
      <c r="H273" s="677"/>
      <c r="I273" s="806"/>
      <c r="J273" s="191"/>
    </row>
    <row r="274" spans="1:10" x14ac:dyDescent="0.25">
      <c r="A274" s="807"/>
      <c r="B274" s="643"/>
      <c r="C274" s="23" t="s">
        <v>116</v>
      </c>
      <c r="D274" s="24"/>
      <c r="E274" s="24"/>
      <c r="F274" s="14"/>
      <c r="G274" s="674"/>
      <c r="H274" s="677"/>
      <c r="I274" s="806"/>
      <c r="J274" s="191"/>
    </row>
    <row r="275" spans="1:10" ht="25.5" x14ac:dyDescent="0.25">
      <c r="A275" s="807"/>
      <c r="B275" s="643"/>
      <c r="C275" s="23" t="s">
        <v>155</v>
      </c>
      <c r="D275" s="24"/>
      <c r="E275" s="24"/>
      <c r="F275" s="14"/>
      <c r="G275" s="674"/>
      <c r="H275" s="677"/>
      <c r="I275" s="806"/>
      <c r="J275" s="191"/>
    </row>
    <row r="276" spans="1:10" x14ac:dyDescent="0.25">
      <c r="A276" s="807"/>
      <c r="B276" s="643"/>
      <c r="C276" s="23" t="s">
        <v>156</v>
      </c>
      <c r="D276" s="24"/>
      <c r="E276" s="24"/>
      <c r="F276" s="14"/>
      <c r="G276" s="674"/>
      <c r="H276" s="677"/>
      <c r="I276" s="806"/>
      <c r="J276" s="191"/>
    </row>
    <row r="277" spans="1:10" x14ac:dyDescent="0.25">
      <c r="A277" s="807"/>
      <c r="B277" s="643"/>
      <c r="C277" s="23" t="s">
        <v>151</v>
      </c>
      <c r="D277" s="24"/>
      <c r="E277" s="24"/>
      <c r="F277" s="14"/>
      <c r="G277" s="674"/>
      <c r="H277" s="677"/>
      <c r="I277" s="806"/>
      <c r="J277" s="191"/>
    </row>
    <row r="278" spans="1:10" x14ac:dyDescent="0.25">
      <c r="A278" s="807"/>
      <c r="B278" s="644"/>
      <c r="C278" s="23" t="s">
        <v>169</v>
      </c>
      <c r="D278" s="24"/>
      <c r="E278" s="24"/>
      <c r="F278" s="14"/>
      <c r="G278" s="675"/>
      <c r="H278" s="678"/>
      <c r="I278" s="806"/>
      <c r="J278" s="191"/>
    </row>
    <row r="279" spans="1:10" x14ac:dyDescent="0.25">
      <c r="A279" s="807" t="s">
        <v>629</v>
      </c>
      <c r="B279" s="642"/>
      <c r="C279" s="507" t="s">
        <v>171</v>
      </c>
      <c r="D279" s="507"/>
      <c r="E279" s="507"/>
      <c r="F279" s="507"/>
      <c r="G279" s="673">
        <v>314786.28999999998</v>
      </c>
      <c r="H279" s="676">
        <v>314.8</v>
      </c>
      <c r="I279" s="507"/>
      <c r="J279" s="191"/>
    </row>
    <row r="280" spans="1:10" ht="15.75" x14ac:dyDescent="0.25">
      <c r="A280" s="807"/>
      <c r="B280" s="643"/>
      <c r="C280" s="23" t="s">
        <v>107</v>
      </c>
      <c r="D280" s="24">
        <v>23501.9</v>
      </c>
      <c r="E280" s="24" t="s">
        <v>28</v>
      </c>
      <c r="F280" s="14"/>
      <c r="G280" s="674"/>
      <c r="H280" s="677"/>
      <c r="I280" s="507"/>
      <c r="J280" s="191"/>
    </row>
    <row r="281" spans="1:10" x14ac:dyDescent="0.25">
      <c r="A281" s="807"/>
      <c r="B281" s="643"/>
      <c r="C281" s="23" t="s">
        <v>109</v>
      </c>
      <c r="D281" s="24"/>
      <c r="E281" s="24"/>
      <c r="F281" s="14"/>
      <c r="G281" s="674"/>
      <c r="H281" s="677"/>
      <c r="I281" s="507"/>
      <c r="J281" s="191"/>
    </row>
    <row r="282" spans="1:10" x14ac:dyDescent="0.25">
      <c r="A282" s="807"/>
      <c r="B282" s="644"/>
      <c r="C282" s="23" t="s">
        <v>111</v>
      </c>
      <c r="D282" s="24"/>
      <c r="E282" s="24"/>
      <c r="F282" s="14"/>
      <c r="G282" s="674"/>
      <c r="H282" s="677"/>
      <c r="I282" s="507"/>
      <c r="J282" s="191"/>
    </row>
    <row r="283" spans="1:10" ht="25.5" x14ac:dyDescent="0.25">
      <c r="A283" s="807"/>
      <c r="B283" s="642"/>
      <c r="C283" s="23" t="s">
        <v>158</v>
      </c>
      <c r="D283" s="24">
        <v>33</v>
      </c>
      <c r="E283" s="24" t="s">
        <v>16</v>
      </c>
      <c r="F283" s="14"/>
      <c r="G283" s="674"/>
      <c r="H283" s="677"/>
      <c r="I283" s="691"/>
      <c r="J283" s="191"/>
    </row>
    <row r="284" spans="1:10" x14ac:dyDescent="0.25">
      <c r="A284" s="807"/>
      <c r="B284" s="643"/>
      <c r="C284" s="15" t="s">
        <v>113</v>
      </c>
      <c r="D284" s="24">
        <v>12</v>
      </c>
      <c r="E284" s="24" t="s">
        <v>16</v>
      </c>
      <c r="F284" s="14"/>
      <c r="G284" s="674"/>
      <c r="H284" s="677"/>
      <c r="I284" s="692"/>
      <c r="J284" s="191"/>
    </row>
    <row r="285" spans="1:10" x14ac:dyDescent="0.25">
      <c r="A285" s="807"/>
      <c r="B285" s="643"/>
      <c r="C285" s="15" t="s">
        <v>114</v>
      </c>
      <c r="D285" s="24">
        <v>21</v>
      </c>
      <c r="E285" s="24" t="s">
        <v>16</v>
      </c>
      <c r="F285" s="14"/>
      <c r="G285" s="674"/>
      <c r="H285" s="677"/>
      <c r="I285" s="692"/>
      <c r="J285" s="191"/>
    </row>
    <row r="286" spans="1:10" x14ac:dyDescent="0.25">
      <c r="A286" s="807"/>
      <c r="B286" s="643"/>
      <c r="C286" s="23" t="s">
        <v>127</v>
      </c>
      <c r="D286" s="24"/>
      <c r="E286" s="24"/>
      <c r="F286" s="14"/>
      <c r="G286" s="674"/>
      <c r="H286" s="677"/>
      <c r="I286" s="692"/>
      <c r="J286" s="191"/>
    </row>
    <row r="287" spans="1:10" x14ac:dyDescent="0.25">
      <c r="A287" s="807"/>
      <c r="B287" s="643"/>
      <c r="C287" s="23" t="s">
        <v>132</v>
      </c>
      <c r="D287" s="24"/>
      <c r="E287" s="24"/>
      <c r="F287" s="14"/>
      <c r="G287" s="674"/>
      <c r="H287" s="677"/>
      <c r="I287" s="692"/>
      <c r="J287" s="191"/>
    </row>
    <row r="288" spans="1:10" x14ac:dyDescent="0.25">
      <c r="A288" s="807"/>
      <c r="B288" s="643"/>
      <c r="C288" s="23" t="s">
        <v>119</v>
      </c>
      <c r="D288" s="24"/>
      <c r="E288" s="24"/>
      <c r="F288" s="14"/>
      <c r="G288" s="674"/>
      <c r="H288" s="677"/>
      <c r="I288" s="692"/>
      <c r="J288" s="191"/>
    </row>
    <row r="289" spans="1:10" x14ac:dyDescent="0.25">
      <c r="A289" s="807"/>
      <c r="B289" s="643"/>
      <c r="C289" s="23" t="s">
        <v>160</v>
      </c>
      <c r="D289" s="24">
        <v>588</v>
      </c>
      <c r="E289" s="24" t="s">
        <v>16</v>
      </c>
      <c r="F289" s="14"/>
      <c r="G289" s="674"/>
      <c r="H289" s="677"/>
      <c r="I289" s="692"/>
      <c r="J289" s="191"/>
    </row>
    <row r="290" spans="1:10" x14ac:dyDescent="0.25">
      <c r="A290" s="807"/>
      <c r="B290" s="643"/>
      <c r="C290" s="15" t="s">
        <v>113</v>
      </c>
      <c r="D290" s="24">
        <v>137</v>
      </c>
      <c r="E290" s="24" t="s">
        <v>16</v>
      </c>
      <c r="F290" s="14"/>
      <c r="G290" s="674"/>
      <c r="H290" s="677"/>
      <c r="I290" s="692"/>
      <c r="J290" s="191"/>
    </row>
    <row r="291" spans="1:10" x14ac:dyDescent="0.25">
      <c r="A291" s="807"/>
      <c r="B291" s="643"/>
      <c r="C291" s="15" t="s">
        <v>114</v>
      </c>
      <c r="D291" s="24">
        <v>451</v>
      </c>
      <c r="E291" s="24" t="s">
        <v>16</v>
      </c>
      <c r="F291" s="14"/>
      <c r="G291" s="674"/>
      <c r="H291" s="677"/>
      <c r="I291" s="692"/>
      <c r="J291" s="191"/>
    </row>
    <row r="292" spans="1:10" x14ac:dyDescent="0.25">
      <c r="A292" s="807"/>
      <c r="B292" s="643"/>
      <c r="C292" s="23" t="s">
        <v>116</v>
      </c>
      <c r="D292" s="24"/>
      <c r="E292" s="24"/>
      <c r="F292" s="14"/>
      <c r="G292" s="674"/>
      <c r="H292" s="677"/>
      <c r="I292" s="692"/>
      <c r="J292" s="191"/>
    </row>
    <row r="293" spans="1:10" x14ac:dyDescent="0.25">
      <c r="A293" s="807"/>
      <c r="B293" s="643"/>
      <c r="C293" s="23" t="s">
        <v>117</v>
      </c>
      <c r="D293" s="24"/>
      <c r="E293" s="24"/>
      <c r="F293" s="14"/>
      <c r="G293" s="674"/>
      <c r="H293" s="677"/>
      <c r="I293" s="692"/>
      <c r="J293" s="191"/>
    </row>
    <row r="294" spans="1:10" x14ac:dyDescent="0.25">
      <c r="A294" s="807"/>
      <c r="B294" s="643"/>
      <c r="C294" s="23" t="s">
        <v>119</v>
      </c>
      <c r="D294" s="24"/>
      <c r="E294" s="24"/>
      <c r="F294" s="14"/>
      <c r="G294" s="674"/>
      <c r="H294" s="677"/>
      <c r="I294" s="692"/>
      <c r="J294" s="191"/>
    </row>
    <row r="295" spans="1:10" ht="25.5" x14ac:dyDescent="0.25">
      <c r="A295" s="807"/>
      <c r="B295" s="643"/>
      <c r="C295" s="23" t="s">
        <v>161</v>
      </c>
      <c r="D295" s="24" t="s">
        <v>144</v>
      </c>
      <c r="E295" s="24" t="s">
        <v>143</v>
      </c>
      <c r="F295" s="14"/>
      <c r="G295" s="674"/>
      <c r="H295" s="677"/>
      <c r="I295" s="692"/>
      <c r="J295" s="191"/>
    </row>
    <row r="296" spans="1:10" x14ac:dyDescent="0.25">
      <c r="A296" s="807"/>
      <c r="B296" s="643"/>
      <c r="C296" s="15" t="s">
        <v>113</v>
      </c>
      <c r="D296" s="24">
        <v>90</v>
      </c>
      <c r="E296" s="24" t="s">
        <v>16</v>
      </c>
      <c r="F296" s="14"/>
      <c r="G296" s="674"/>
      <c r="H296" s="677"/>
      <c r="I296" s="692"/>
      <c r="J296" s="191"/>
    </row>
    <row r="297" spans="1:10" x14ac:dyDescent="0.25">
      <c r="A297" s="807"/>
      <c r="B297" s="643"/>
      <c r="C297" s="15" t="s">
        <v>114</v>
      </c>
      <c r="D297" s="24">
        <v>460</v>
      </c>
      <c r="E297" s="24" t="s">
        <v>16</v>
      </c>
      <c r="F297" s="14"/>
      <c r="G297" s="674"/>
      <c r="H297" s="677"/>
      <c r="I297" s="692"/>
      <c r="J297" s="191"/>
    </row>
    <row r="298" spans="1:10" x14ac:dyDescent="0.25">
      <c r="A298" s="807"/>
      <c r="B298" s="643"/>
      <c r="C298" s="23" t="s">
        <v>127</v>
      </c>
      <c r="D298" s="24"/>
      <c r="E298" s="24"/>
      <c r="F298" s="14"/>
      <c r="G298" s="674"/>
      <c r="H298" s="677"/>
      <c r="I298" s="692"/>
      <c r="J298" s="191"/>
    </row>
    <row r="299" spans="1:10" x14ac:dyDescent="0.25">
      <c r="A299" s="807"/>
      <c r="B299" s="643"/>
      <c r="C299" s="23" t="s">
        <v>132</v>
      </c>
      <c r="D299" s="24"/>
      <c r="E299" s="24"/>
      <c r="F299" s="14"/>
      <c r="G299" s="674"/>
      <c r="H299" s="677"/>
      <c r="I299" s="692"/>
      <c r="J299" s="191"/>
    </row>
    <row r="300" spans="1:10" x14ac:dyDescent="0.25">
      <c r="A300" s="807"/>
      <c r="B300" s="643"/>
      <c r="C300" s="23" t="s">
        <v>119</v>
      </c>
      <c r="D300" s="24"/>
      <c r="E300" s="24"/>
      <c r="F300" s="14"/>
      <c r="G300" s="674"/>
      <c r="H300" s="677"/>
      <c r="I300" s="692"/>
      <c r="J300" s="191"/>
    </row>
    <row r="301" spans="1:10" ht="25.5" x14ac:dyDescent="0.25">
      <c r="A301" s="807"/>
      <c r="B301" s="643"/>
      <c r="C301" s="23" t="s">
        <v>148</v>
      </c>
      <c r="D301" s="24">
        <v>5455</v>
      </c>
      <c r="E301" s="24" t="s">
        <v>16</v>
      </c>
      <c r="F301" s="14"/>
      <c r="G301" s="674"/>
      <c r="H301" s="677"/>
      <c r="I301" s="692"/>
      <c r="J301" s="191"/>
    </row>
    <row r="302" spans="1:10" x14ac:dyDescent="0.25">
      <c r="A302" s="807"/>
      <c r="B302" s="643"/>
      <c r="C302" s="15" t="s">
        <v>113</v>
      </c>
      <c r="D302" s="24">
        <v>1237</v>
      </c>
      <c r="E302" s="24" t="s">
        <v>16</v>
      </c>
      <c r="F302" s="14"/>
      <c r="G302" s="674"/>
      <c r="H302" s="677"/>
      <c r="I302" s="692"/>
      <c r="J302" s="191"/>
    </row>
    <row r="303" spans="1:10" x14ac:dyDescent="0.25">
      <c r="A303" s="807"/>
      <c r="B303" s="643"/>
      <c r="C303" s="15" t="s">
        <v>114</v>
      </c>
      <c r="D303" s="24">
        <v>4218</v>
      </c>
      <c r="E303" s="24" t="s">
        <v>16</v>
      </c>
      <c r="F303" s="14"/>
      <c r="G303" s="674"/>
      <c r="H303" s="677"/>
      <c r="I303" s="692"/>
      <c r="J303" s="191"/>
    </row>
    <row r="304" spans="1:10" x14ac:dyDescent="0.25">
      <c r="A304" s="807"/>
      <c r="B304" s="643"/>
      <c r="C304" s="23" t="s">
        <v>127</v>
      </c>
      <c r="D304" s="24"/>
      <c r="E304" s="24"/>
      <c r="F304" s="14"/>
      <c r="G304" s="674"/>
      <c r="H304" s="677"/>
      <c r="I304" s="692"/>
      <c r="J304" s="191"/>
    </row>
    <row r="305" spans="1:10" x14ac:dyDescent="0.25">
      <c r="A305" s="807"/>
      <c r="B305" s="643"/>
      <c r="C305" s="23" t="s">
        <v>132</v>
      </c>
      <c r="D305" s="24"/>
      <c r="E305" s="24"/>
      <c r="F305" s="14"/>
      <c r="G305" s="674"/>
      <c r="H305" s="677"/>
      <c r="I305" s="692"/>
      <c r="J305" s="191"/>
    </row>
    <row r="306" spans="1:10" x14ac:dyDescent="0.25">
      <c r="A306" s="807"/>
      <c r="B306" s="643"/>
      <c r="C306" s="23" t="s">
        <v>149</v>
      </c>
      <c r="D306" s="24"/>
      <c r="E306" s="24"/>
      <c r="F306" s="14"/>
      <c r="G306" s="674"/>
      <c r="H306" s="677"/>
      <c r="I306" s="692"/>
      <c r="J306" s="191"/>
    </row>
    <row r="307" spans="1:10" x14ac:dyDescent="0.25">
      <c r="A307" s="807"/>
      <c r="B307" s="643"/>
      <c r="C307" s="23" t="s">
        <v>130</v>
      </c>
      <c r="D307" s="24"/>
      <c r="E307" s="24"/>
      <c r="F307" s="14"/>
      <c r="G307" s="674"/>
      <c r="H307" s="677"/>
      <c r="I307" s="692"/>
      <c r="J307" s="191"/>
    </row>
    <row r="308" spans="1:10" ht="25.5" x14ac:dyDescent="0.25">
      <c r="A308" s="807"/>
      <c r="B308" s="643"/>
      <c r="C308" s="23" t="s">
        <v>162</v>
      </c>
      <c r="D308" s="24" t="s">
        <v>146</v>
      </c>
      <c r="E308" s="24" t="s">
        <v>143</v>
      </c>
      <c r="F308" s="14"/>
      <c r="G308" s="674"/>
      <c r="H308" s="677"/>
      <c r="I308" s="692"/>
      <c r="J308" s="191"/>
    </row>
    <row r="309" spans="1:10" x14ac:dyDescent="0.25">
      <c r="A309" s="807"/>
      <c r="B309" s="643"/>
      <c r="C309" s="15" t="s">
        <v>114</v>
      </c>
      <c r="D309" s="24">
        <v>60</v>
      </c>
      <c r="E309" s="24" t="s">
        <v>16</v>
      </c>
      <c r="F309" s="14"/>
      <c r="G309" s="674"/>
      <c r="H309" s="677"/>
      <c r="I309" s="692"/>
      <c r="J309" s="191"/>
    </row>
    <row r="310" spans="1:10" x14ac:dyDescent="0.25">
      <c r="A310" s="807"/>
      <c r="B310" s="643"/>
      <c r="C310" s="23" t="s">
        <v>127</v>
      </c>
      <c r="D310" s="24"/>
      <c r="E310" s="24"/>
      <c r="F310" s="14"/>
      <c r="G310" s="674"/>
      <c r="H310" s="677"/>
      <c r="I310" s="692"/>
      <c r="J310" s="191"/>
    </row>
    <row r="311" spans="1:10" x14ac:dyDescent="0.25">
      <c r="A311" s="807"/>
      <c r="B311" s="643"/>
      <c r="C311" s="23" t="s">
        <v>132</v>
      </c>
      <c r="D311" s="24"/>
      <c r="E311" s="24"/>
      <c r="F311" s="14"/>
      <c r="G311" s="674"/>
      <c r="H311" s="677"/>
      <c r="I311" s="692"/>
      <c r="J311" s="191"/>
    </row>
    <row r="312" spans="1:10" x14ac:dyDescent="0.25">
      <c r="A312" s="807"/>
      <c r="B312" s="644"/>
      <c r="C312" s="23" t="s">
        <v>119</v>
      </c>
      <c r="D312" s="24"/>
      <c r="E312" s="24"/>
      <c r="F312" s="14"/>
      <c r="G312" s="674"/>
      <c r="H312" s="677"/>
      <c r="I312" s="693"/>
      <c r="J312" s="191"/>
    </row>
    <row r="313" spans="1:10" x14ac:dyDescent="0.25">
      <c r="A313" s="807"/>
      <c r="B313" s="569"/>
      <c r="C313" s="23" t="s">
        <v>163</v>
      </c>
      <c r="D313" s="24">
        <v>37</v>
      </c>
      <c r="E313" s="24" t="s">
        <v>16</v>
      </c>
      <c r="F313" s="14"/>
      <c r="G313" s="674"/>
      <c r="H313" s="677"/>
      <c r="I313" s="691"/>
      <c r="J313" s="191"/>
    </row>
    <row r="314" spans="1:10" x14ac:dyDescent="0.25">
      <c r="A314" s="807"/>
      <c r="B314" s="569"/>
      <c r="C314" s="23" t="s">
        <v>127</v>
      </c>
      <c r="D314" s="24"/>
      <c r="E314" s="24"/>
      <c r="F314" s="14"/>
      <c r="G314" s="674"/>
      <c r="H314" s="677"/>
      <c r="I314" s="692"/>
      <c r="J314" s="191"/>
    </row>
    <row r="315" spans="1:10" x14ac:dyDescent="0.25">
      <c r="A315" s="807"/>
      <c r="B315" s="569"/>
      <c r="C315" s="23" t="s">
        <v>128</v>
      </c>
      <c r="D315" s="24"/>
      <c r="E315" s="24"/>
      <c r="F315" s="14"/>
      <c r="G315" s="674"/>
      <c r="H315" s="677"/>
      <c r="I315" s="692"/>
      <c r="J315" s="191"/>
    </row>
    <row r="316" spans="1:10" x14ac:dyDescent="0.25">
      <c r="A316" s="807"/>
      <c r="B316" s="569"/>
      <c r="C316" s="23" t="s">
        <v>130</v>
      </c>
      <c r="D316" s="24"/>
      <c r="E316" s="24"/>
      <c r="F316" s="14"/>
      <c r="G316" s="674"/>
      <c r="H316" s="677"/>
      <c r="I316" s="692"/>
      <c r="J316" s="191"/>
    </row>
    <row r="317" spans="1:10" x14ac:dyDescent="0.25">
      <c r="A317" s="807"/>
      <c r="B317" s="569"/>
      <c r="C317" s="23" t="s">
        <v>165</v>
      </c>
      <c r="D317" s="24">
        <v>467</v>
      </c>
      <c r="E317" s="24" t="s">
        <v>16</v>
      </c>
      <c r="F317" s="14"/>
      <c r="G317" s="674"/>
      <c r="H317" s="677"/>
      <c r="I317" s="692"/>
      <c r="J317" s="191"/>
    </row>
    <row r="318" spans="1:10" x14ac:dyDescent="0.25">
      <c r="A318" s="807"/>
      <c r="B318" s="569"/>
      <c r="C318" s="23" t="s">
        <v>127</v>
      </c>
      <c r="D318" s="24"/>
      <c r="E318" s="24"/>
      <c r="F318" s="14"/>
      <c r="G318" s="674"/>
      <c r="H318" s="677"/>
      <c r="I318" s="692"/>
      <c r="J318" s="191"/>
    </row>
    <row r="319" spans="1:10" x14ac:dyDescent="0.25">
      <c r="A319" s="807"/>
      <c r="B319" s="569"/>
      <c r="C319" s="23" t="s">
        <v>132</v>
      </c>
      <c r="D319" s="24"/>
      <c r="E319" s="24"/>
      <c r="F319" s="14"/>
      <c r="G319" s="674"/>
      <c r="H319" s="677"/>
      <c r="I319" s="692"/>
      <c r="J319" s="191"/>
    </row>
    <row r="320" spans="1:10" x14ac:dyDescent="0.25">
      <c r="A320" s="807"/>
      <c r="B320" s="569"/>
      <c r="C320" s="23" t="s">
        <v>119</v>
      </c>
      <c r="D320" s="24"/>
      <c r="E320" s="24"/>
      <c r="F320" s="14"/>
      <c r="G320" s="674"/>
      <c r="H320" s="677"/>
      <c r="I320" s="692"/>
      <c r="J320" s="191"/>
    </row>
    <row r="321" spans="1:10" ht="15.75" x14ac:dyDescent="0.25">
      <c r="A321" s="807"/>
      <c r="B321" s="569"/>
      <c r="C321" s="23" t="s">
        <v>166</v>
      </c>
      <c r="D321" s="24">
        <v>177.5</v>
      </c>
      <c r="E321" s="24" t="s">
        <v>28</v>
      </c>
      <c r="F321" s="14"/>
      <c r="G321" s="674"/>
      <c r="H321" s="677"/>
      <c r="I321" s="692"/>
      <c r="J321" s="191"/>
    </row>
    <row r="322" spans="1:10" x14ac:dyDescent="0.25">
      <c r="A322" s="807"/>
      <c r="B322" s="569"/>
      <c r="C322" s="23" t="s">
        <v>139</v>
      </c>
      <c r="D322" s="24"/>
      <c r="E322" s="24"/>
      <c r="F322" s="14"/>
      <c r="G322" s="674"/>
      <c r="H322" s="677"/>
      <c r="I322" s="692"/>
      <c r="J322" s="191"/>
    </row>
    <row r="323" spans="1:10" ht="26.45" customHeight="1" x14ac:dyDescent="0.25">
      <c r="A323" s="807"/>
      <c r="B323" s="569"/>
      <c r="C323" s="23" t="s">
        <v>140</v>
      </c>
      <c r="D323" s="24"/>
      <c r="E323" s="24"/>
      <c r="F323" s="14"/>
      <c r="G323" s="674"/>
      <c r="H323" s="677"/>
      <c r="I323" s="692"/>
      <c r="J323" s="191"/>
    </row>
    <row r="324" spans="1:10" ht="25.5" x14ac:dyDescent="0.25">
      <c r="A324" s="807"/>
      <c r="B324" s="569"/>
      <c r="C324" s="23" t="s">
        <v>172</v>
      </c>
      <c r="D324" s="24"/>
      <c r="E324" s="24"/>
      <c r="F324" s="14"/>
      <c r="G324" s="674"/>
      <c r="H324" s="677"/>
      <c r="I324" s="692"/>
      <c r="J324" s="191"/>
    </row>
    <row r="325" spans="1:10" x14ac:dyDescent="0.25">
      <c r="A325" s="807"/>
      <c r="B325" s="569"/>
      <c r="C325" s="23" t="s">
        <v>141</v>
      </c>
      <c r="D325" s="24"/>
      <c r="E325" s="24"/>
      <c r="F325" s="14"/>
      <c r="G325" s="674"/>
      <c r="H325" s="677"/>
      <c r="I325" s="692"/>
      <c r="J325" s="191"/>
    </row>
    <row r="326" spans="1:10" x14ac:dyDescent="0.25">
      <c r="A326" s="807"/>
      <c r="B326" s="569"/>
      <c r="C326" s="23" t="s">
        <v>154</v>
      </c>
      <c r="D326" s="24">
        <v>121</v>
      </c>
      <c r="E326" s="24" t="s">
        <v>16</v>
      </c>
      <c r="F326" s="14"/>
      <c r="G326" s="674"/>
      <c r="H326" s="677"/>
      <c r="I326" s="692"/>
      <c r="J326" s="191"/>
    </row>
    <row r="327" spans="1:10" x14ac:dyDescent="0.25">
      <c r="A327" s="807"/>
      <c r="B327" s="569"/>
      <c r="C327" s="23" t="s">
        <v>116</v>
      </c>
      <c r="D327" s="24"/>
      <c r="E327" s="24"/>
      <c r="F327" s="14"/>
      <c r="G327" s="674"/>
      <c r="H327" s="677"/>
      <c r="I327" s="692"/>
      <c r="J327" s="191"/>
    </row>
    <row r="328" spans="1:10" ht="25.5" x14ac:dyDescent="0.25">
      <c r="A328" s="807"/>
      <c r="B328" s="569"/>
      <c r="C328" s="23" t="s">
        <v>173</v>
      </c>
      <c r="D328" s="24"/>
      <c r="E328" s="24"/>
      <c r="F328" s="14"/>
      <c r="G328" s="674"/>
      <c r="H328" s="677"/>
      <c r="I328" s="692"/>
      <c r="J328" s="191"/>
    </row>
    <row r="329" spans="1:10" x14ac:dyDescent="0.25">
      <c r="A329" s="807"/>
      <c r="B329" s="569"/>
      <c r="C329" s="23" t="s">
        <v>128</v>
      </c>
      <c r="D329" s="24"/>
      <c r="E329" s="24"/>
      <c r="F329" s="14"/>
      <c r="G329" s="674"/>
      <c r="H329" s="677"/>
      <c r="I329" s="692"/>
      <c r="J329" s="191"/>
    </row>
    <row r="330" spans="1:10" x14ac:dyDescent="0.25">
      <c r="A330" s="807"/>
      <c r="B330" s="569"/>
      <c r="C330" s="23" t="s">
        <v>174</v>
      </c>
      <c r="D330" s="24"/>
      <c r="E330" s="24"/>
      <c r="F330" s="14"/>
      <c r="G330" s="675"/>
      <c r="H330" s="678"/>
      <c r="I330" s="693"/>
      <c r="J330" s="191"/>
    </row>
    <row r="331" spans="1:10" x14ac:dyDescent="0.25">
      <c r="A331" s="807" t="s">
        <v>630</v>
      </c>
      <c r="B331" s="569"/>
      <c r="C331" s="507" t="s">
        <v>175</v>
      </c>
      <c r="D331" s="507"/>
      <c r="E331" s="507"/>
      <c r="F331" s="507"/>
      <c r="G331" s="566">
        <v>12662</v>
      </c>
      <c r="H331" s="665">
        <v>12.7</v>
      </c>
      <c r="I331" s="507"/>
      <c r="J331" s="191"/>
    </row>
    <row r="332" spans="1:10" ht="25.5" x14ac:dyDescent="0.25">
      <c r="A332" s="807"/>
      <c r="B332" s="569"/>
      <c r="C332" s="23" t="s">
        <v>176</v>
      </c>
      <c r="D332" s="24">
        <v>5455</v>
      </c>
      <c r="E332" s="24" t="s">
        <v>16</v>
      </c>
      <c r="F332" s="14"/>
      <c r="G332" s="646"/>
      <c r="H332" s="666"/>
      <c r="I332" s="507"/>
      <c r="J332" s="191"/>
    </row>
    <row r="333" spans="1:10" x14ac:dyDescent="0.25">
      <c r="A333" s="807"/>
      <c r="B333" s="569"/>
      <c r="C333" s="15" t="s">
        <v>113</v>
      </c>
      <c r="D333" s="24">
        <v>1237</v>
      </c>
      <c r="E333" s="24" t="s">
        <v>16</v>
      </c>
      <c r="F333" s="14"/>
      <c r="G333" s="646"/>
      <c r="H333" s="666"/>
      <c r="I333" s="507"/>
      <c r="J333" s="191"/>
    </row>
    <row r="334" spans="1:10" x14ac:dyDescent="0.25">
      <c r="A334" s="807"/>
      <c r="B334" s="569"/>
      <c r="C334" s="15" t="s">
        <v>114</v>
      </c>
      <c r="D334" s="24">
        <v>4218</v>
      </c>
      <c r="E334" s="24" t="s">
        <v>16</v>
      </c>
      <c r="F334" s="14"/>
      <c r="G334" s="646"/>
      <c r="H334" s="666"/>
      <c r="I334" s="507"/>
      <c r="J334" s="191"/>
    </row>
    <row r="335" spans="1:10" x14ac:dyDescent="0.25">
      <c r="A335" s="807"/>
      <c r="B335" s="569"/>
      <c r="C335" s="23" t="s">
        <v>149</v>
      </c>
      <c r="D335" s="24"/>
      <c r="E335" s="24"/>
      <c r="F335" s="14"/>
      <c r="G335" s="646"/>
      <c r="H335" s="666"/>
      <c r="I335" s="507"/>
      <c r="J335" s="191"/>
    </row>
    <row r="336" spans="1:10" x14ac:dyDescent="0.25">
      <c r="A336" s="807"/>
      <c r="B336" s="569"/>
      <c r="C336" s="23" t="s">
        <v>130</v>
      </c>
      <c r="D336" s="24"/>
      <c r="E336" s="24"/>
      <c r="F336" s="14"/>
      <c r="G336" s="646"/>
      <c r="H336" s="666"/>
      <c r="I336" s="507"/>
      <c r="J336" s="191"/>
    </row>
    <row r="337" spans="1:10" x14ac:dyDescent="0.25">
      <c r="A337" s="807"/>
      <c r="B337" s="569"/>
      <c r="C337" s="23" t="s">
        <v>177</v>
      </c>
      <c r="D337" s="24">
        <v>37</v>
      </c>
      <c r="E337" s="24" t="s">
        <v>16</v>
      </c>
      <c r="F337" s="14"/>
      <c r="G337" s="646"/>
      <c r="H337" s="666"/>
      <c r="I337" s="507"/>
      <c r="J337" s="191"/>
    </row>
    <row r="338" spans="1:10" x14ac:dyDescent="0.25">
      <c r="A338" s="807"/>
      <c r="B338" s="569"/>
      <c r="C338" s="23" t="s">
        <v>178</v>
      </c>
      <c r="D338" s="24"/>
      <c r="E338" s="24"/>
      <c r="F338" s="14"/>
      <c r="G338" s="646"/>
      <c r="H338" s="666"/>
      <c r="I338" s="507"/>
      <c r="J338" s="191"/>
    </row>
    <row r="339" spans="1:10" x14ac:dyDescent="0.25">
      <c r="A339" s="807"/>
      <c r="B339" s="569"/>
      <c r="C339" s="23" t="s">
        <v>124</v>
      </c>
      <c r="D339" s="24"/>
      <c r="E339" s="24"/>
      <c r="F339" s="14"/>
      <c r="G339" s="646"/>
      <c r="H339" s="666"/>
      <c r="I339" s="507"/>
      <c r="J339" s="191"/>
    </row>
    <row r="340" spans="1:10" x14ac:dyDescent="0.25">
      <c r="A340" s="807"/>
      <c r="B340" s="569"/>
      <c r="C340" s="23" t="s">
        <v>119</v>
      </c>
      <c r="D340" s="24"/>
      <c r="E340" s="24"/>
      <c r="F340" s="14"/>
      <c r="G340" s="646"/>
      <c r="H340" s="666"/>
      <c r="I340" s="507"/>
      <c r="J340" s="191"/>
    </row>
    <row r="341" spans="1:10" ht="15.75" x14ac:dyDescent="0.25">
      <c r="A341" s="807"/>
      <c r="B341" s="569"/>
      <c r="C341" s="23" t="s">
        <v>179</v>
      </c>
      <c r="D341" s="24">
        <v>177.5</v>
      </c>
      <c r="E341" s="24" t="s">
        <v>28</v>
      </c>
      <c r="F341" s="14"/>
      <c r="G341" s="646"/>
      <c r="H341" s="666"/>
      <c r="I341" s="507"/>
      <c r="J341" s="191"/>
    </row>
    <row r="342" spans="1:10" x14ac:dyDescent="0.25">
      <c r="A342" s="807"/>
      <c r="B342" s="569"/>
      <c r="C342" s="23" t="s">
        <v>180</v>
      </c>
      <c r="D342" s="24"/>
      <c r="E342" s="24"/>
      <c r="F342" s="14"/>
      <c r="G342" s="646"/>
      <c r="H342" s="666"/>
      <c r="I342" s="507"/>
      <c r="J342" s="191"/>
    </row>
    <row r="343" spans="1:10" x14ac:dyDescent="0.25">
      <c r="A343" s="807"/>
      <c r="B343" s="569"/>
      <c r="C343" s="23" t="s">
        <v>181</v>
      </c>
      <c r="D343" s="24"/>
      <c r="E343" s="24"/>
      <c r="F343" s="14"/>
      <c r="G343" s="646"/>
      <c r="H343" s="666"/>
      <c r="I343" s="806"/>
      <c r="J343" s="191"/>
    </row>
    <row r="344" spans="1:10" ht="25.5" x14ac:dyDescent="0.25">
      <c r="A344" s="807"/>
      <c r="B344" s="569"/>
      <c r="C344" s="23" t="s">
        <v>172</v>
      </c>
      <c r="D344" s="24"/>
      <c r="E344" s="24"/>
      <c r="F344" s="14"/>
      <c r="G344" s="646"/>
      <c r="H344" s="666"/>
      <c r="I344" s="806"/>
      <c r="J344" s="191"/>
    </row>
    <row r="345" spans="1:10" x14ac:dyDescent="0.25">
      <c r="A345" s="807"/>
      <c r="B345" s="569"/>
      <c r="C345" s="23" t="s">
        <v>174</v>
      </c>
      <c r="D345" s="24"/>
      <c r="E345" s="24"/>
      <c r="F345" s="14"/>
      <c r="G345" s="646"/>
      <c r="H345" s="666"/>
      <c r="I345" s="806"/>
      <c r="J345" s="191"/>
    </row>
    <row r="346" spans="1:10" x14ac:dyDescent="0.25">
      <c r="A346" s="807"/>
      <c r="B346" s="569"/>
      <c r="C346" s="23" t="s">
        <v>182</v>
      </c>
      <c r="D346" s="24">
        <v>121</v>
      </c>
      <c r="E346" s="24" t="s">
        <v>16</v>
      </c>
      <c r="F346" s="14"/>
      <c r="G346" s="646"/>
      <c r="H346" s="666"/>
      <c r="I346" s="806"/>
      <c r="J346" s="191"/>
    </row>
    <row r="347" spans="1:10" x14ac:dyDescent="0.25">
      <c r="A347" s="807"/>
      <c r="B347" s="569"/>
      <c r="C347" s="23" t="s">
        <v>183</v>
      </c>
      <c r="D347" s="24"/>
      <c r="E347" s="24"/>
      <c r="F347" s="14"/>
      <c r="G347" s="646"/>
      <c r="H347" s="666"/>
      <c r="I347" s="806"/>
      <c r="J347" s="191"/>
    </row>
    <row r="348" spans="1:10" x14ac:dyDescent="0.25">
      <c r="A348" s="807"/>
      <c r="B348" s="569"/>
      <c r="C348" s="23" t="s">
        <v>184</v>
      </c>
      <c r="D348" s="24"/>
      <c r="E348" s="24"/>
      <c r="F348" s="14"/>
      <c r="G348" s="646"/>
      <c r="H348" s="666"/>
      <c r="I348" s="806"/>
      <c r="J348" s="191"/>
    </row>
    <row r="349" spans="1:10" x14ac:dyDescent="0.25">
      <c r="A349" s="807"/>
      <c r="B349" s="569"/>
      <c r="C349" s="23" t="s">
        <v>174</v>
      </c>
      <c r="D349" s="24"/>
      <c r="E349" s="24"/>
      <c r="F349" s="14"/>
      <c r="G349" s="647"/>
      <c r="H349" s="667"/>
      <c r="I349" s="806"/>
      <c r="J349" s="191"/>
    </row>
    <row r="350" spans="1:10" ht="24.6" customHeight="1" x14ac:dyDescent="0.25">
      <c r="A350" s="509" t="s">
        <v>323</v>
      </c>
      <c r="B350" s="509"/>
      <c r="C350" s="509"/>
      <c r="D350" s="509"/>
      <c r="E350" s="509"/>
      <c r="F350" s="509"/>
      <c r="G350" s="1">
        <f>SUM(G34:G349)</f>
        <v>2103641.12</v>
      </c>
      <c r="H350" s="126">
        <f>SUM(H34:H349)</f>
        <v>2103.8000000000002</v>
      </c>
      <c r="I350" s="13"/>
    </row>
    <row r="351" spans="1:10" x14ac:dyDescent="0.25">
      <c r="A351" s="507" t="s">
        <v>671</v>
      </c>
      <c r="B351" s="507"/>
      <c r="C351" s="507"/>
      <c r="D351" s="507"/>
      <c r="E351" s="507"/>
      <c r="F351" s="507"/>
      <c r="G351" s="507"/>
      <c r="H351" s="507"/>
      <c r="I351" s="507"/>
    </row>
    <row r="352" spans="1:10" ht="32.25" customHeight="1" x14ac:dyDescent="0.25">
      <c r="A352" s="503" t="s">
        <v>631</v>
      </c>
      <c r="B352" s="497" t="s">
        <v>743</v>
      </c>
      <c r="C352" s="23" t="s">
        <v>750</v>
      </c>
      <c r="D352" s="14"/>
      <c r="E352" s="14"/>
      <c r="F352" s="608">
        <v>33055.199999999997</v>
      </c>
      <c r="G352" s="627">
        <f>F352</f>
        <v>33055.199999999997</v>
      </c>
      <c r="H352" s="599">
        <v>33.1</v>
      </c>
      <c r="I352" s="648" t="s">
        <v>752</v>
      </c>
    </row>
    <row r="353" spans="1:9" ht="27.75" customHeight="1" x14ac:dyDescent="0.25">
      <c r="A353" s="503"/>
      <c r="B353" s="497"/>
      <c r="C353" s="13" t="s">
        <v>751</v>
      </c>
      <c r="D353" s="24">
        <v>17</v>
      </c>
      <c r="E353" s="24" t="s">
        <v>28</v>
      </c>
      <c r="F353" s="609"/>
      <c r="G353" s="627"/>
      <c r="H353" s="599"/>
      <c r="I353" s="649"/>
    </row>
    <row r="354" spans="1:9" ht="33" customHeight="1" x14ac:dyDescent="0.25">
      <c r="A354" s="503"/>
      <c r="B354" s="497"/>
      <c r="C354" s="13" t="s">
        <v>239</v>
      </c>
      <c r="D354" s="24">
        <v>50</v>
      </c>
      <c r="E354" s="24" t="s">
        <v>28</v>
      </c>
      <c r="F354" s="609"/>
      <c r="G354" s="627"/>
      <c r="H354" s="599"/>
      <c r="I354" s="649"/>
    </row>
    <row r="355" spans="1:9" ht="35.25" customHeight="1" x14ac:dyDescent="0.25">
      <c r="A355" s="503"/>
      <c r="B355" s="497"/>
      <c r="C355" s="13" t="s">
        <v>240</v>
      </c>
      <c r="D355" s="24">
        <v>50</v>
      </c>
      <c r="E355" s="24" t="s">
        <v>28</v>
      </c>
      <c r="F355" s="567"/>
      <c r="G355" s="627"/>
      <c r="H355" s="599"/>
      <c r="I355" s="650"/>
    </row>
    <row r="356" spans="1:9" ht="30.75" customHeight="1" x14ac:dyDescent="0.25">
      <c r="A356" s="503" t="s">
        <v>632</v>
      </c>
      <c r="B356" s="497" t="s">
        <v>754</v>
      </c>
      <c r="C356" s="23" t="s">
        <v>237</v>
      </c>
      <c r="D356" s="14"/>
      <c r="E356" s="14"/>
      <c r="F356" s="608">
        <v>103354.8</v>
      </c>
      <c r="G356" s="627">
        <f>F356</f>
        <v>103354.8</v>
      </c>
      <c r="H356" s="599">
        <v>103.4</v>
      </c>
      <c r="I356" s="497" t="s">
        <v>755</v>
      </c>
    </row>
    <row r="357" spans="1:9" ht="36" customHeight="1" x14ac:dyDescent="0.25">
      <c r="A357" s="503"/>
      <c r="B357" s="497"/>
      <c r="C357" s="23" t="s">
        <v>239</v>
      </c>
      <c r="D357" s="24">
        <v>154</v>
      </c>
      <c r="E357" s="24" t="s">
        <v>28</v>
      </c>
      <c r="F357" s="609"/>
      <c r="G357" s="627"/>
      <c r="H357" s="599"/>
      <c r="I357" s="497"/>
    </row>
    <row r="358" spans="1:9" ht="38.25" customHeight="1" x14ac:dyDescent="0.25">
      <c r="A358" s="503"/>
      <c r="B358" s="497"/>
      <c r="C358" s="13" t="s">
        <v>240</v>
      </c>
      <c r="D358" s="24">
        <v>154</v>
      </c>
      <c r="E358" s="24" t="s">
        <v>28</v>
      </c>
      <c r="F358" s="567"/>
      <c r="G358" s="627"/>
      <c r="H358" s="599"/>
      <c r="I358" s="497"/>
    </row>
    <row r="359" spans="1:9" ht="22.5" customHeight="1" x14ac:dyDescent="0.25">
      <c r="A359" s="668" t="s">
        <v>836</v>
      </c>
      <c r="B359" s="669"/>
      <c r="C359" s="670"/>
      <c r="D359" s="88"/>
      <c r="E359" s="88"/>
      <c r="F359" s="88"/>
      <c r="G359" s="187">
        <f>SUM(G352:G358)</f>
        <v>136410</v>
      </c>
      <c r="H359" s="207">
        <f>SUM(H352:H358)</f>
        <v>136.5</v>
      </c>
      <c r="I359" s="14"/>
    </row>
    <row r="360" spans="1:9" x14ac:dyDescent="0.25">
      <c r="A360" s="507" t="s">
        <v>672</v>
      </c>
      <c r="B360" s="507"/>
      <c r="C360" s="507"/>
      <c r="D360" s="507"/>
      <c r="E360" s="507"/>
      <c r="F360" s="507"/>
      <c r="G360" s="507"/>
      <c r="H360" s="507"/>
      <c r="I360" s="507"/>
    </row>
    <row r="361" spans="1:9" ht="63.75" x14ac:dyDescent="0.25">
      <c r="A361" s="531">
        <v>1</v>
      </c>
      <c r="B361" s="651" t="s">
        <v>705</v>
      </c>
      <c r="C361" s="24" t="s">
        <v>706</v>
      </c>
      <c r="D361" s="24">
        <v>2</v>
      </c>
      <c r="E361" s="24" t="s">
        <v>16</v>
      </c>
      <c r="F361" s="566">
        <v>45393.599999999999</v>
      </c>
      <c r="G361" s="566">
        <v>45393.599999999999</v>
      </c>
      <c r="H361" s="665">
        <v>45.4</v>
      </c>
      <c r="I361" s="13" t="s">
        <v>643</v>
      </c>
    </row>
    <row r="362" spans="1:9" ht="65.45" customHeight="1" x14ac:dyDescent="0.25">
      <c r="A362" s="532"/>
      <c r="B362" s="671"/>
      <c r="C362" s="195" t="s">
        <v>719</v>
      </c>
      <c r="D362" s="195">
        <v>2</v>
      </c>
      <c r="E362" s="24" t="s">
        <v>16</v>
      </c>
      <c r="F362" s="647"/>
      <c r="G362" s="647"/>
      <c r="H362" s="667"/>
      <c r="I362" s="13" t="s">
        <v>644</v>
      </c>
    </row>
    <row r="363" spans="1:9" ht="87" customHeight="1" x14ac:dyDescent="0.25">
      <c r="A363" s="49">
        <v>2</v>
      </c>
      <c r="B363" s="68" t="s">
        <v>707</v>
      </c>
      <c r="C363" s="49" t="s">
        <v>708</v>
      </c>
      <c r="D363" s="49">
        <v>1</v>
      </c>
      <c r="E363" s="49" t="s">
        <v>16</v>
      </c>
      <c r="F363" s="182">
        <v>8884.7999999999993</v>
      </c>
      <c r="G363" s="182">
        <v>8884.7999999999993</v>
      </c>
      <c r="H363" s="213">
        <v>8.9</v>
      </c>
      <c r="I363" s="68" t="s">
        <v>709</v>
      </c>
    </row>
    <row r="364" spans="1:9" ht="94.5" customHeight="1" x14ac:dyDescent="0.25">
      <c r="A364" s="607">
        <v>3</v>
      </c>
      <c r="B364" s="672" t="s">
        <v>710</v>
      </c>
      <c r="C364" s="24" t="s">
        <v>711</v>
      </c>
      <c r="D364" s="24">
        <v>1</v>
      </c>
      <c r="E364" s="49" t="s">
        <v>16</v>
      </c>
      <c r="F364" s="566">
        <v>16663.2</v>
      </c>
      <c r="G364" s="566">
        <v>16663.2</v>
      </c>
      <c r="H364" s="591">
        <v>16.7</v>
      </c>
      <c r="I364" s="13" t="s">
        <v>714</v>
      </c>
    </row>
    <row r="365" spans="1:9" ht="93" customHeight="1" x14ac:dyDescent="0.25">
      <c r="A365" s="536"/>
      <c r="B365" s="672"/>
      <c r="C365" s="24" t="s">
        <v>712</v>
      </c>
      <c r="D365" s="24">
        <v>1</v>
      </c>
      <c r="E365" s="49" t="s">
        <v>16</v>
      </c>
      <c r="F365" s="647"/>
      <c r="G365" s="647"/>
      <c r="H365" s="593"/>
      <c r="I365" s="70" t="s">
        <v>715</v>
      </c>
    </row>
    <row r="366" spans="1:9" ht="211.5" customHeight="1" x14ac:dyDescent="0.25">
      <c r="A366" s="49">
        <v>4</v>
      </c>
      <c r="B366" s="220" t="s">
        <v>713</v>
      </c>
      <c r="C366" s="24" t="s">
        <v>716</v>
      </c>
      <c r="D366" s="24">
        <v>7</v>
      </c>
      <c r="E366" s="24" t="s">
        <v>16</v>
      </c>
      <c r="F366" s="182">
        <v>229353.60000000001</v>
      </c>
      <c r="G366" s="182">
        <v>146146.79999999999</v>
      </c>
      <c r="H366" s="213">
        <v>146.19999999999999</v>
      </c>
      <c r="I366" s="185" t="s">
        <v>717</v>
      </c>
    </row>
    <row r="367" spans="1:9" ht="42.75" customHeight="1" x14ac:dyDescent="0.25">
      <c r="A367" s="531">
        <v>5</v>
      </c>
      <c r="B367" s="651" t="s">
        <v>718</v>
      </c>
      <c r="C367" s="24" t="s">
        <v>720</v>
      </c>
      <c r="D367" s="24">
        <v>1</v>
      </c>
      <c r="E367" s="24" t="s">
        <v>16</v>
      </c>
      <c r="F367" s="566">
        <v>20049.599999999999</v>
      </c>
      <c r="G367" s="566">
        <v>20049.599999999999</v>
      </c>
      <c r="H367" s="665">
        <v>20.100000000000001</v>
      </c>
      <c r="I367" s="13" t="s">
        <v>723</v>
      </c>
    </row>
    <row r="368" spans="1:9" ht="38.25" x14ac:dyDescent="0.25">
      <c r="A368" s="544"/>
      <c r="B368" s="652"/>
      <c r="C368" s="24" t="s">
        <v>722</v>
      </c>
      <c r="D368" s="24">
        <v>1</v>
      </c>
      <c r="E368" s="24"/>
      <c r="F368" s="646"/>
      <c r="G368" s="646"/>
      <c r="H368" s="666"/>
      <c r="I368" s="13" t="s">
        <v>723</v>
      </c>
    </row>
    <row r="369" spans="1:12" ht="38.25" x14ac:dyDescent="0.25">
      <c r="A369" s="544"/>
      <c r="B369" s="652"/>
      <c r="C369" s="24" t="s">
        <v>721</v>
      </c>
      <c r="D369" s="24">
        <v>1</v>
      </c>
      <c r="E369" s="24"/>
      <c r="F369" s="647"/>
      <c r="G369" s="647"/>
      <c r="H369" s="667"/>
      <c r="I369" s="13" t="s">
        <v>723</v>
      </c>
    </row>
    <row r="370" spans="1:12" ht="51" x14ac:dyDescent="0.25">
      <c r="A370" s="24">
        <v>6</v>
      </c>
      <c r="B370" s="109" t="s">
        <v>724</v>
      </c>
      <c r="C370" s="24" t="s">
        <v>725</v>
      </c>
      <c r="D370" s="24">
        <v>1</v>
      </c>
      <c r="E370" s="24" t="s">
        <v>16</v>
      </c>
      <c r="F370" s="1">
        <v>4904.3999999999996</v>
      </c>
      <c r="G370" s="1">
        <v>4904.3999999999996</v>
      </c>
      <c r="H370" s="208">
        <v>4.9000000000000004</v>
      </c>
      <c r="I370" s="13" t="s">
        <v>723</v>
      </c>
    </row>
    <row r="371" spans="1:12" ht="71.25" customHeight="1" x14ac:dyDescent="0.25">
      <c r="A371" s="531">
        <v>7</v>
      </c>
      <c r="B371" s="651" t="s">
        <v>726</v>
      </c>
      <c r="C371" s="24" t="s">
        <v>727</v>
      </c>
      <c r="D371" s="24">
        <v>3</v>
      </c>
      <c r="E371" s="24" t="s">
        <v>16</v>
      </c>
      <c r="F371" s="566">
        <v>43891.199999999997</v>
      </c>
      <c r="G371" s="566">
        <v>43891.199999999997</v>
      </c>
      <c r="H371" s="665">
        <v>43.9</v>
      </c>
      <c r="I371" s="13" t="s">
        <v>728</v>
      </c>
    </row>
    <row r="372" spans="1:12" ht="96.75" customHeight="1" x14ac:dyDescent="0.25">
      <c r="A372" s="544"/>
      <c r="B372" s="652"/>
      <c r="C372" s="24" t="s">
        <v>729</v>
      </c>
      <c r="D372" s="24">
        <v>1</v>
      </c>
      <c r="E372" s="24" t="s">
        <v>16</v>
      </c>
      <c r="F372" s="647"/>
      <c r="G372" s="647"/>
      <c r="H372" s="666"/>
      <c r="I372" s="13" t="s">
        <v>714</v>
      </c>
    </row>
    <row r="373" spans="1:12" ht="87" customHeight="1" x14ac:dyDescent="0.25">
      <c r="A373" s="531">
        <v>8</v>
      </c>
      <c r="B373" s="651" t="s">
        <v>730</v>
      </c>
      <c r="C373" s="24" t="s">
        <v>732</v>
      </c>
      <c r="D373" s="24">
        <v>1</v>
      </c>
      <c r="E373" s="24" t="s">
        <v>16</v>
      </c>
      <c r="F373" s="566">
        <v>23336.799999999999</v>
      </c>
      <c r="G373" s="566">
        <v>23336.799999999999</v>
      </c>
      <c r="H373" s="665">
        <v>23.3</v>
      </c>
      <c r="I373" s="13" t="s">
        <v>731</v>
      </c>
    </row>
    <row r="374" spans="1:12" ht="96" customHeight="1" x14ac:dyDescent="0.25">
      <c r="A374" s="532"/>
      <c r="B374" s="671"/>
      <c r="C374" s="24" t="s">
        <v>733</v>
      </c>
      <c r="D374" s="24">
        <v>1</v>
      </c>
      <c r="E374" s="24" t="s">
        <v>16</v>
      </c>
      <c r="F374" s="647"/>
      <c r="G374" s="647"/>
      <c r="H374" s="667"/>
      <c r="I374" s="13" t="s">
        <v>714</v>
      </c>
    </row>
    <row r="375" spans="1:12" ht="25.5" x14ac:dyDescent="0.25">
      <c r="A375" s="195">
        <v>9</v>
      </c>
      <c r="B375" s="202" t="s">
        <v>805</v>
      </c>
      <c r="C375" s="24" t="s">
        <v>806</v>
      </c>
      <c r="D375" s="24">
        <v>1</v>
      </c>
      <c r="E375" s="24" t="s">
        <v>16</v>
      </c>
      <c r="F375" s="184">
        <v>1569.6</v>
      </c>
      <c r="G375" s="184">
        <v>1569.6</v>
      </c>
      <c r="H375" s="214">
        <v>1.6</v>
      </c>
      <c r="I375" s="13"/>
    </row>
    <row r="376" spans="1:12" x14ac:dyDescent="0.25">
      <c r="A376" s="641" t="s">
        <v>819</v>
      </c>
      <c r="B376" s="641"/>
      <c r="C376" s="641"/>
      <c r="D376" s="641"/>
      <c r="E376" s="641"/>
      <c r="F376" s="641"/>
      <c r="G376" s="187">
        <f>SUM(G361:G375)</f>
        <v>310839.99999999994</v>
      </c>
      <c r="H376" s="215">
        <f>SUM(H361:H375)</f>
        <v>311</v>
      </c>
      <c r="I376" s="14"/>
    </row>
    <row r="377" spans="1:12" ht="14.45" hidden="1" customHeight="1" x14ac:dyDescent="0.25">
      <c r="A377" s="507" t="s">
        <v>674</v>
      </c>
      <c r="B377" s="507"/>
      <c r="C377" s="507"/>
      <c r="D377" s="507"/>
      <c r="E377" s="507"/>
      <c r="F377" s="507"/>
      <c r="G377" s="507"/>
      <c r="H377" s="507"/>
      <c r="I377" s="507"/>
    </row>
    <row r="378" spans="1:12" ht="38.25" hidden="1" x14ac:dyDescent="0.25">
      <c r="A378" s="195">
        <v>1</v>
      </c>
      <c r="B378" s="23" t="s">
        <v>673</v>
      </c>
      <c r="C378" s="24" t="s">
        <v>18</v>
      </c>
      <c r="D378" s="24">
        <v>1</v>
      </c>
      <c r="E378" s="24" t="s">
        <v>302</v>
      </c>
      <c r="F378" s="187"/>
      <c r="G378" s="187"/>
      <c r="H378" s="207"/>
      <c r="I378" s="14"/>
    </row>
    <row r="379" spans="1:12" hidden="1" x14ac:dyDescent="0.25">
      <c r="A379" s="641" t="s">
        <v>510</v>
      </c>
      <c r="B379" s="641"/>
      <c r="C379" s="641"/>
      <c r="D379" s="641"/>
      <c r="E379" s="641"/>
      <c r="F379" s="641"/>
      <c r="G379" s="200"/>
      <c r="H379" s="207">
        <f>H378</f>
        <v>0</v>
      </c>
      <c r="I379" s="14"/>
    </row>
    <row r="380" spans="1:12" customFormat="1" x14ac:dyDescent="0.25">
      <c r="A380" s="662" t="s">
        <v>828</v>
      </c>
      <c r="B380" s="663"/>
      <c r="C380" s="663"/>
      <c r="D380" s="663"/>
      <c r="E380" s="663"/>
      <c r="F380" s="663"/>
      <c r="G380" s="663"/>
      <c r="H380" s="663"/>
      <c r="I380" s="664"/>
      <c r="J380" s="12"/>
      <c r="K380" s="175"/>
      <c r="L380" s="173"/>
    </row>
    <row r="381" spans="1:12" customFormat="1" ht="25.5" x14ac:dyDescent="0.25">
      <c r="A381" s="26" t="s">
        <v>6</v>
      </c>
      <c r="B381" s="23" t="s">
        <v>762</v>
      </c>
      <c r="C381" s="23" t="s">
        <v>763</v>
      </c>
      <c r="D381" s="24">
        <v>29</v>
      </c>
      <c r="E381" s="24" t="s">
        <v>51</v>
      </c>
      <c r="F381" s="182">
        <v>8842.7999999999993</v>
      </c>
      <c r="G381" s="1">
        <f>F381</f>
        <v>8842.7999999999993</v>
      </c>
      <c r="H381" s="126">
        <v>8.9</v>
      </c>
      <c r="I381" s="13" t="s">
        <v>764</v>
      </c>
      <c r="J381" s="12"/>
      <c r="K381" s="175"/>
      <c r="L381" s="173"/>
    </row>
    <row r="382" spans="1:12" customFormat="1" ht="25.5" customHeight="1" x14ac:dyDescent="0.25">
      <c r="A382" s="503" t="s">
        <v>7</v>
      </c>
      <c r="B382" s="497" t="s">
        <v>765</v>
      </c>
      <c r="C382" s="23" t="s">
        <v>52</v>
      </c>
      <c r="D382" s="24">
        <v>16</v>
      </c>
      <c r="E382" s="24" t="s">
        <v>51</v>
      </c>
      <c r="F382" s="566">
        <v>67450.8</v>
      </c>
      <c r="G382" s="627">
        <f>F382+F383</f>
        <v>67450.8</v>
      </c>
      <c r="H382" s="517">
        <v>67.400000000000006</v>
      </c>
      <c r="I382" s="648" t="s">
        <v>766</v>
      </c>
      <c r="J382" s="12"/>
      <c r="K382" s="175"/>
      <c r="L382" s="173"/>
    </row>
    <row r="383" spans="1:12" customFormat="1" ht="44.25" customHeight="1" x14ac:dyDescent="0.25">
      <c r="A383" s="503"/>
      <c r="B383" s="497"/>
      <c r="C383" s="23" t="s">
        <v>50</v>
      </c>
      <c r="D383" s="24">
        <v>26</v>
      </c>
      <c r="E383" s="24" t="s">
        <v>51</v>
      </c>
      <c r="F383" s="647"/>
      <c r="G383" s="627"/>
      <c r="H383" s="519"/>
      <c r="I383" s="650"/>
      <c r="J383" s="12"/>
      <c r="K383" s="175"/>
      <c r="L383" s="173"/>
    </row>
    <row r="384" spans="1:12" customFormat="1" x14ac:dyDescent="0.25">
      <c r="A384" s="26" t="s">
        <v>820</v>
      </c>
      <c r="B384" s="23" t="s">
        <v>54</v>
      </c>
      <c r="C384" s="23" t="s">
        <v>642</v>
      </c>
      <c r="D384" s="24"/>
      <c r="E384" s="24" t="s">
        <v>51</v>
      </c>
      <c r="F384" s="1"/>
      <c r="G384" s="1">
        <v>25000</v>
      </c>
      <c r="H384" s="126">
        <v>25</v>
      </c>
      <c r="I384" s="13"/>
      <c r="J384" s="12">
        <v>517</v>
      </c>
      <c r="K384" s="175">
        <v>834694.8</v>
      </c>
      <c r="L384" s="173"/>
    </row>
    <row r="385" spans="1:12" customFormat="1" ht="18.75" customHeight="1" x14ac:dyDescent="0.25">
      <c r="A385" s="521" t="s">
        <v>829</v>
      </c>
      <c r="B385" s="522"/>
      <c r="C385" s="523"/>
      <c r="D385" s="13">
        <f>SUM(D381:D384)</f>
        <v>71</v>
      </c>
      <c r="E385" s="13"/>
      <c r="F385" s="13"/>
      <c r="G385" s="1">
        <f>SUM(G381:G383)+G384</f>
        <v>101293.6</v>
      </c>
      <c r="H385" s="126">
        <f>SUM(H381:H384)</f>
        <v>101.30000000000001</v>
      </c>
      <c r="I385" s="13">
        <v>335428.40000000002</v>
      </c>
      <c r="J385" s="12"/>
      <c r="K385" s="175">
        <f>K384/J384</f>
        <v>1614.4967117988394</v>
      </c>
      <c r="L385" s="173"/>
    </row>
    <row r="386" spans="1:12" customFormat="1" ht="19.899999999999999" customHeight="1" x14ac:dyDescent="0.25">
      <c r="A386" s="503" t="s">
        <v>830</v>
      </c>
      <c r="B386" s="503"/>
      <c r="C386" s="503"/>
      <c r="D386" s="503"/>
      <c r="E386" s="503"/>
      <c r="F386" s="503"/>
      <c r="G386" s="503"/>
      <c r="H386" s="503"/>
      <c r="I386" s="503"/>
      <c r="J386" s="12"/>
      <c r="K386" s="175">
        <f>SUM(G381:G383)</f>
        <v>76293.600000000006</v>
      </c>
      <c r="L386" s="173"/>
    </row>
    <row r="387" spans="1:12" customFormat="1" ht="21" customHeight="1" x14ac:dyDescent="0.25">
      <c r="A387" s="498" t="s">
        <v>595</v>
      </c>
      <c r="B387" s="648" t="s">
        <v>55</v>
      </c>
      <c r="C387" s="13" t="s">
        <v>802</v>
      </c>
      <c r="D387" s="84">
        <v>4</v>
      </c>
      <c r="E387" s="24" t="s">
        <v>16</v>
      </c>
      <c r="F387" s="659">
        <v>26709.599999999999</v>
      </c>
      <c r="G387" s="566">
        <v>26709.599999999999</v>
      </c>
      <c r="H387" s="517">
        <v>26.8</v>
      </c>
      <c r="I387" s="648" t="s">
        <v>804</v>
      </c>
      <c r="J387" s="12"/>
      <c r="K387" s="175"/>
      <c r="L387" s="173"/>
    </row>
    <row r="388" spans="1:12" customFormat="1" ht="20.25" customHeight="1" x14ac:dyDescent="0.25">
      <c r="A388" s="499"/>
      <c r="B388" s="649"/>
      <c r="C388" s="23" t="s">
        <v>57</v>
      </c>
      <c r="D388" s="24">
        <v>3</v>
      </c>
      <c r="E388" s="24" t="s">
        <v>16</v>
      </c>
      <c r="F388" s="660"/>
      <c r="G388" s="646"/>
      <c r="H388" s="518"/>
      <c r="I388" s="649"/>
      <c r="J388" s="12"/>
      <c r="K388" s="175"/>
      <c r="L388" s="173"/>
    </row>
    <row r="389" spans="1:12" customFormat="1" ht="21" customHeight="1" x14ac:dyDescent="0.25">
      <c r="A389" s="499"/>
      <c r="B389" s="649"/>
      <c r="C389" s="13" t="s">
        <v>803</v>
      </c>
      <c r="D389" s="24">
        <v>1</v>
      </c>
      <c r="E389" s="24" t="s">
        <v>16</v>
      </c>
      <c r="F389" s="660"/>
      <c r="G389" s="646"/>
      <c r="H389" s="518"/>
      <c r="I389" s="649"/>
      <c r="J389" s="12"/>
      <c r="K389" s="175"/>
      <c r="L389" s="173"/>
    </row>
    <row r="390" spans="1:12" customFormat="1" ht="21.75" customHeight="1" x14ac:dyDescent="0.25">
      <c r="A390" s="500"/>
      <c r="B390" s="650"/>
      <c r="C390" s="13" t="s">
        <v>56</v>
      </c>
      <c r="D390" s="24">
        <v>1</v>
      </c>
      <c r="E390" s="24" t="s">
        <v>16</v>
      </c>
      <c r="F390" s="661"/>
      <c r="G390" s="647"/>
      <c r="H390" s="519"/>
      <c r="I390" s="650"/>
      <c r="J390" s="12"/>
      <c r="K390" s="175"/>
      <c r="L390" s="173"/>
    </row>
    <row r="391" spans="1:12" customFormat="1" ht="15" customHeight="1" x14ac:dyDescent="0.25">
      <c r="A391" s="521" t="s">
        <v>831</v>
      </c>
      <c r="B391" s="522"/>
      <c r="C391" s="523"/>
      <c r="D391" s="24"/>
      <c r="E391" s="13"/>
      <c r="F391" s="13"/>
      <c r="G391" s="1">
        <f>SUM(G387:G390)</f>
        <v>26709.599999999999</v>
      </c>
      <c r="H391" s="126">
        <f>SUM(H387:H390)</f>
        <v>26.8</v>
      </c>
      <c r="I391" s="13"/>
      <c r="J391" s="12"/>
      <c r="K391" s="175"/>
      <c r="L391" s="173"/>
    </row>
    <row r="392" spans="1:12" x14ac:dyDescent="0.25">
      <c r="A392" s="656" t="s">
        <v>832</v>
      </c>
      <c r="B392" s="657"/>
      <c r="C392" s="657"/>
      <c r="D392" s="657"/>
      <c r="E392" s="657"/>
      <c r="F392" s="657"/>
      <c r="G392" s="657"/>
      <c r="H392" s="657"/>
      <c r="I392" s="658"/>
    </row>
    <row r="393" spans="1:12" ht="114.75" x14ac:dyDescent="0.25">
      <c r="A393" s="503" t="s">
        <v>6</v>
      </c>
      <c r="B393" s="645" t="s">
        <v>678</v>
      </c>
      <c r="C393" s="23" t="s">
        <v>791</v>
      </c>
      <c r="D393" s="24">
        <v>4</v>
      </c>
      <c r="E393" s="24" t="s">
        <v>16</v>
      </c>
      <c r="F393" s="87"/>
      <c r="G393" s="566">
        <v>1818694.8</v>
      </c>
      <c r="H393" s="517">
        <v>1818.7</v>
      </c>
      <c r="I393" s="13" t="s">
        <v>792</v>
      </c>
    </row>
    <row r="394" spans="1:12" ht="15.75" x14ac:dyDescent="0.25">
      <c r="A394" s="503"/>
      <c r="B394" s="645"/>
      <c r="C394" s="23" t="s">
        <v>66</v>
      </c>
      <c r="D394" s="24">
        <v>32</v>
      </c>
      <c r="E394" s="24" t="s">
        <v>28</v>
      </c>
      <c r="F394" s="87"/>
      <c r="G394" s="646"/>
      <c r="H394" s="518"/>
      <c r="I394" s="13"/>
    </row>
    <row r="395" spans="1:12" ht="25.5" x14ac:dyDescent="0.25">
      <c r="A395" s="503"/>
      <c r="B395" s="645"/>
      <c r="C395" s="216" t="s">
        <v>65</v>
      </c>
      <c r="D395" s="24">
        <v>211</v>
      </c>
      <c r="E395" s="24" t="s">
        <v>28</v>
      </c>
      <c r="F395" s="87"/>
      <c r="G395" s="646"/>
      <c r="H395" s="518"/>
      <c r="I395" s="13" t="s">
        <v>793</v>
      </c>
    </row>
    <row r="396" spans="1:12" ht="39" x14ac:dyDescent="0.25">
      <c r="A396" s="503"/>
      <c r="B396" s="645"/>
      <c r="C396" s="23" t="s">
        <v>794</v>
      </c>
      <c r="D396" s="24"/>
      <c r="E396" s="24" t="s">
        <v>16</v>
      </c>
      <c r="F396" s="87"/>
      <c r="G396" s="646"/>
      <c r="H396" s="518"/>
      <c r="I396" s="217" t="s">
        <v>795</v>
      </c>
    </row>
    <row r="397" spans="1:12" x14ac:dyDescent="0.25">
      <c r="A397" s="503"/>
      <c r="B397" s="645"/>
      <c r="C397" s="23"/>
      <c r="D397" s="24"/>
      <c r="E397" s="24" t="s">
        <v>16</v>
      </c>
      <c r="F397" s="87"/>
      <c r="G397" s="646"/>
      <c r="H397" s="518"/>
      <c r="I397" s="13"/>
    </row>
    <row r="398" spans="1:12" x14ac:dyDescent="0.25">
      <c r="A398" s="503" t="s">
        <v>7</v>
      </c>
      <c r="B398" s="645" t="s">
        <v>796</v>
      </c>
      <c r="C398" s="13" t="s">
        <v>648</v>
      </c>
      <c r="D398" s="24">
        <v>1</v>
      </c>
      <c r="E398" s="24" t="s">
        <v>16</v>
      </c>
      <c r="F398" s="87"/>
      <c r="G398" s="566">
        <v>95043.6</v>
      </c>
      <c r="H398" s="517">
        <v>95.1</v>
      </c>
      <c r="I398" s="648" t="s">
        <v>797</v>
      </c>
    </row>
    <row r="399" spans="1:12" ht="15.75" x14ac:dyDescent="0.25">
      <c r="A399" s="503"/>
      <c r="B399" s="645"/>
      <c r="C399" s="13" t="s">
        <v>65</v>
      </c>
      <c r="D399" s="24">
        <v>10</v>
      </c>
      <c r="E399" s="24" t="s">
        <v>28</v>
      </c>
      <c r="F399" s="87"/>
      <c r="G399" s="646"/>
      <c r="H399" s="518"/>
      <c r="I399" s="650"/>
    </row>
    <row r="400" spans="1:12" ht="76.5" x14ac:dyDescent="0.25">
      <c r="A400" s="498" t="s">
        <v>820</v>
      </c>
      <c r="B400" s="653" t="s">
        <v>69</v>
      </c>
      <c r="C400" s="13" t="s">
        <v>67</v>
      </c>
      <c r="D400" s="24">
        <v>1</v>
      </c>
      <c r="E400" s="24" t="s">
        <v>16</v>
      </c>
      <c r="F400" s="87"/>
      <c r="G400" s="566">
        <v>75078</v>
      </c>
      <c r="H400" s="517">
        <v>75.099999999999994</v>
      </c>
      <c r="I400" s="13" t="s">
        <v>799</v>
      </c>
    </row>
    <row r="401" spans="1:9" ht="25.5" x14ac:dyDescent="0.25">
      <c r="A401" s="499"/>
      <c r="B401" s="654"/>
      <c r="C401" s="13" t="s">
        <v>70</v>
      </c>
      <c r="D401" s="24">
        <v>2</v>
      </c>
      <c r="E401" s="24" t="s">
        <v>16</v>
      </c>
      <c r="F401" s="87"/>
      <c r="G401" s="646"/>
      <c r="H401" s="518"/>
      <c r="I401" s="13" t="s">
        <v>800</v>
      </c>
    </row>
    <row r="402" spans="1:9" ht="15.75" x14ac:dyDescent="0.25">
      <c r="A402" s="500"/>
      <c r="B402" s="655"/>
      <c r="C402" s="13" t="s">
        <v>798</v>
      </c>
      <c r="D402" s="24">
        <v>80</v>
      </c>
      <c r="E402" s="24" t="s">
        <v>28</v>
      </c>
      <c r="F402" s="87"/>
      <c r="G402" s="647"/>
      <c r="H402" s="519"/>
      <c r="I402" s="13" t="s">
        <v>801</v>
      </c>
    </row>
    <row r="403" spans="1:9" ht="25.5" x14ac:dyDescent="0.25">
      <c r="A403" s="503" t="s">
        <v>823</v>
      </c>
      <c r="B403" s="645" t="s">
        <v>822</v>
      </c>
      <c r="C403" s="13" t="s">
        <v>824</v>
      </c>
      <c r="D403" s="24">
        <v>2</v>
      </c>
      <c r="E403" s="24" t="s">
        <v>16</v>
      </c>
      <c r="F403" s="167"/>
      <c r="G403" s="566">
        <v>24741.599999999999</v>
      </c>
      <c r="H403" s="517">
        <v>24.7</v>
      </c>
      <c r="I403" s="648" t="s">
        <v>827</v>
      </c>
    </row>
    <row r="404" spans="1:9" ht="15.75" x14ac:dyDescent="0.25">
      <c r="A404" s="503"/>
      <c r="B404" s="645"/>
      <c r="C404" s="13" t="s">
        <v>825</v>
      </c>
      <c r="D404" s="24">
        <v>20</v>
      </c>
      <c r="E404" s="24" t="s">
        <v>28</v>
      </c>
      <c r="F404" s="167"/>
      <c r="G404" s="646"/>
      <c r="H404" s="518"/>
      <c r="I404" s="649"/>
    </row>
    <row r="405" spans="1:9" ht="15.75" x14ac:dyDescent="0.25">
      <c r="A405" s="503"/>
      <c r="B405" s="645"/>
      <c r="C405" s="13" t="s">
        <v>826</v>
      </c>
      <c r="D405" s="24">
        <v>10</v>
      </c>
      <c r="E405" s="24" t="s">
        <v>28</v>
      </c>
      <c r="F405" s="167"/>
      <c r="G405" s="647"/>
      <c r="H405" s="519"/>
      <c r="I405" s="650"/>
    </row>
    <row r="406" spans="1:9" x14ac:dyDescent="0.25">
      <c r="A406" s="521" t="s">
        <v>833</v>
      </c>
      <c r="B406" s="522"/>
      <c r="C406" s="522"/>
      <c r="D406" s="522"/>
      <c r="E406" s="522"/>
      <c r="F406" s="523"/>
      <c r="G406" s="1">
        <f>SUM(G393:G405)</f>
        <v>2013558.0000000002</v>
      </c>
      <c r="H406" s="126">
        <f>SUM(H393:H405)</f>
        <v>2013.6</v>
      </c>
      <c r="I406" s="13"/>
    </row>
    <row r="407" spans="1:9" x14ac:dyDescent="0.25">
      <c r="A407" s="529" t="s">
        <v>834</v>
      </c>
      <c r="B407" s="543"/>
      <c r="C407" s="543"/>
      <c r="D407" s="543"/>
      <c r="E407" s="543"/>
      <c r="F407" s="543"/>
      <c r="G407" s="543"/>
      <c r="H407" s="543"/>
      <c r="I407" s="530"/>
    </row>
    <row r="408" spans="1:9" ht="25.5" x14ac:dyDescent="0.25">
      <c r="A408" s="201" t="s">
        <v>38</v>
      </c>
      <c r="B408" s="23" t="s">
        <v>72</v>
      </c>
      <c r="C408" s="507" t="s">
        <v>99</v>
      </c>
      <c r="D408" s="24">
        <v>0.6</v>
      </c>
      <c r="E408" s="4" t="s">
        <v>35</v>
      </c>
      <c r="F408" s="4">
        <v>4800</v>
      </c>
      <c r="G408" s="187">
        <f t="shared" ref="G408:G434" si="0">D408*F408*2</f>
        <v>5760</v>
      </c>
      <c r="H408" s="24">
        <v>5.7</v>
      </c>
      <c r="I408" s="88" t="s">
        <v>98</v>
      </c>
    </row>
    <row r="409" spans="1:9" ht="15.75" x14ac:dyDescent="0.25">
      <c r="A409" s="201" t="s">
        <v>39</v>
      </c>
      <c r="B409" s="23" t="s">
        <v>73</v>
      </c>
      <c r="C409" s="507"/>
      <c r="D409" s="24">
        <v>0.6</v>
      </c>
      <c r="E409" s="4" t="s">
        <v>35</v>
      </c>
      <c r="F409" s="4">
        <v>4800</v>
      </c>
      <c r="G409" s="187">
        <f t="shared" si="0"/>
        <v>5760</v>
      </c>
      <c r="H409" s="24">
        <v>5.7</v>
      </c>
      <c r="I409" s="88" t="s">
        <v>98</v>
      </c>
    </row>
    <row r="410" spans="1:9" ht="15.75" x14ac:dyDescent="0.25">
      <c r="A410" s="201" t="s">
        <v>592</v>
      </c>
      <c r="B410" s="23" t="s">
        <v>74</v>
      </c>
      <c r="C410" s="507"/>
      <c r="D410" s="24">
        <v>1.8</v>
      </c>
      <c r="E410" s="4" t="s">
        <v>35</v>
      </c>
      <c r="F410" s="4">
        <v>4800</v>
      </c>
      <c r="G410" s="187">
        <f t="shared" si="0"/>
        <v>17280</v>
      </c>
      <c r="H410" s="24">
        <v>17.3</v>
      </c>
      <c r="I410" s="88" t="s">
        <v>98</v>
      </c>
    </row>
    <row r="411" spans="1:9" ht="15.75" x14ac:dyDescent="0.25">
      <c r="A411" s="201" t="s">
        <v>593</v>
      </c>
      <c r="B411" s="23" t="s">
        <v>75</v>
      </c>
      <c r="C411" s="507"/>
      <c r="D411" s="24">
        <v>0.6</v>
      </c>
      <c r="E411" s="4" t="s">
        <v>35</v>
      </c>
      <c r="F411" s="4">
        <v>4800</v>
      </c>
      <c r="G411" s="187">
        <f t="shared" si="0"/>
        <v>5760</v>
      </c>
      <c r="H411" s="24">
        <v>5.7</v>
      </c>
      <c r="I411" s="88" t="s">
        <v>98</v>
      </c>
    </row>
    <row r="412" spans="1:9" ht="15.75" x14ac:dyDescent="0.25">
      <c r="A412" s="201" t="s">
        <v>594</v>
      </c>
      <c r="B412" s="23" t="s">
        <v>64</v>
      </c>
      <c r="C412" s="507"/>
      <c r="D412" s="24">
        <v>0.6</v>
      </c>
      <c r="E412" s="4" t="s">
        <v>35</v>
      </c>
      <c r="F412" s="4">
        <v>4800</v>
      </c>
      <c r="G412" s="187">
        <f t="shared" si="0"/>
        <v>5760</v>
      </c>
      <c r="H412" s="24">
        <v>5.7</v>
      </c>
      <c r="I412" s="88" t="s">
        <v>98</v>
      </c>
    </row>
    <row r="413" spans="1:9" ht="15.75" x14ac:dyDescent="0.25">
      <c r="A413" s="201" t="s">
        <v>595</v>
      </c>
      <c r="B413" s="23" t="s">
        <v>76</v>
      </c>
      <c r="C413" s="507"/>
      <c r="D413" s="24">
        <v>0.6</v>
      </c>
      <c r="E413" s="4" t="s">
        <v>35</v>
      </c>
      <c r="F413" s="4">
        <v>4800</v>
      </c>
      <c r="G413" s="187">
        <f t="shared" si="0"/>
        <v>5760</v>
      </c>
      <c r="H413" s="24">
        <v>5.7</v>
      </c>
      <c r="I413" s="88" t="s">
        <v>98</v>
      </c>
    </row>
    <row r="414" spans="1:9" ht="15.75" x14ac:dyDescent="0.25">
      <c r="A414" s="201" t="s">
        <v>596</v>
      </c>
      <c r="B414" s="23" t="s">
        <v>77</v>
      </c>
      <c r="C414" s="507"/>
      <c r="D414" s="24">
        <v>0.6</v>
      </c>
      <c r="E414" s="4" t="s">
        <v>35</v>
      </c>
      <c r="F414" s="4">
        <v>4800</v>
      </c>
      <c r="G414" s="187">
        <f t="shared" si="0"/>
        <v>5760</v>
      </c>
      <c r="H414" s="24">
        <v>5.7</v>
      </c>
      <c r="I414" s="88" t="s">
        <v>98</v>
      </c>
    </row>
    <row r="415" spans="1:9" ht="15.75" x14ac:dyDescent="0.25">
      <c r="A415" s="201" t="s">
        <v>597</v>
      </c>
      <c r="B415" s="23" t="s">
        <v>78</v>
      </c>
      <c r="C415" s="507"/>
      <c r="D415" s="24">
        <v>0.6</v>
      </c>
      <c r="E415" s="4" t="s">
        <v>35</v>
      </c>
      <c r="F415" s="4">
        <v>4800</v>
      </c>
      <c r="G415" s="187">
        <f t="shared" si="0"/>
        <v>5760</v>
      </c>
      <c r="H415" s="24">
        <v>5.7</v>
      </c>
      <c r="I415" s="88" t="s">
        <v>98</v>
      </c>
    </row>
    <row r="416" spans="1:9" ht="25.5" x14ac:dyDescent="0.25">
      <c r="A416" s="201" t="s">
        <v>598</v>
      </c>
      <c r="B416" s="23" t="s">
        <v>79</v>
      </c>
      <c r="C416" s="507"/>
      <c r="D416" s="24">
        <v>0.6</v>
      </c>
      <c r="E416" s="4" t="s">
        <v>35</v>
      </c>
      <c r="F416" s="4">
        <v>4800</v>
      </c>
      <c r="G416" s="187">
        <f t="shared" si="0"/>
        <v>5760</v>
      </c>
      <c r="H416" s="24">
        <v>5.8</v>
      </c>
      <c r="I416" s="88" t="s">
        <v>98</v>
      </c>
    </row>
    <row r="417" spans="1:9" ht="15.75" x14ac:dyDescent="0.25">
      <c r="A417" s="201" t="s">
        <v>599</v>
      </c>
      <c r="B417" s="23" t="s">
        <v>80</v>
      </c>
      <c r="C417" s="507"/>
      <c r="D417" s="24">
        <v>0.6</v>
      </c>
      <c r="E417" s="4" t="s">
        <v>35</v>
      </c>
      <c r="F417" s="4">
        <v>4800</v>
      </c>
      <c r="G417" s="187">
        <f t="shared" si="0"/>
        <v>5760</v>
      </c>
      <c r="H417" s="24">
        <v>5.7</v>
      </c>
      <c r="I417" s="88" t="s">
        <v>98</v>
      </c>
    </row>
    <row r="418" spans="1:9" ht="15.75" x14ac:dyDescent="0.25">
      <c r="A418" s="201" t="s">
        <v>600</v>
      </c>
      <c r="B418" s="23" t="s">
        <v>81</v>
      </c>
      <c r="C418" s="507"/>
      <c r="D418" s="24">
        <v>0.6</v>
      </c>
      <c r="E418" s="4" t="s">
        <v>35</v>
      </c>
      <c r="F418" s="4">
        <v>4800</v>
      </c>
      <c r="G418" s="187">
        <f t="shared" si="0"/>
        <v>5760</v>
      </c>
      <c r="H418" s="24">
        <v>5.7</v>
      </c>
      <c r="I418" s="88" t="s">
        <v>98</v>
      </c>
    </row>
    <row r="419" spans="1:9" ht="15.75" x14ac:dyDescent="0.25">
      <c r="A419" s="201" t="s">
        <v>601</v>
      </c>
      <c r="B419" s="23" t="s">
        <v>82</v>
      </c>
      <c r="C419" s="507"/>
      <c r="D419" s="24">
        <v>0.6</v>
      </c>
      <c r="E419" s="4" t="s">
        <v>35</v>
      </c>
      <c r="F419" s="4">
        <v>4800</v>
      </c>
      <c r="G419" s="187">
        <f t="shared" si="0"/>
        <v>5760</v>
      </c>
      <c r="H419" s="24">
        <v>5.8</v>
      </c>
      <c r="I419" s="88" t="s">
        <v>98</v>
      </c>
    </row>
    <row r="420" spans="1:9" ht="15.75" x14ac:dyDescent="0.25">
      <c r="A420" s="201" t="s">
        <v>602</v>
      </c>
      <c r="B420" s="23" t="s">
        <v>83</v>
      </c>
      <c r="C420" s="507"/>
      <c r="D420" s="24">
        <v>1.2</v>
      </c>
      <c r="E420" s="4" t="s">
        <v>35</v>
      </c>
      <c r="F420" s="4">
        <v>4800</v>
      </c>
      <c r="G420" s="187">
        <f t="shared" si="0"/>
        <v>11520</v>
      </c>
      <c r="H420" s="24">
        <v>11.5</v>
      </c>
      <c r="I420" s="88" t="s">
        <v>98</v>
      </c>
    </row>
    <row r="421" spans="1:9" ht="25.5" x14ac:dyDescent="0.25">
      <c r="A421" s="201" t="s">
        <v>603</v>
      </c>
      <c r="B421" s="23" t="s">
        <v>84</v>
      </c>
      <c r="C421" s="507"/>
      <c r="D421" s="24">
        <v>0.6</v>
      </c>
      <c r="E421" s="4" t="s">
        <v>35</v>
      </c>
      <c r="F421" s="4">
        <v>4800</v>
      </c>
      <c r="G421" s="187">
        <f t="shared" si="0"/>
        <v>5760</v>
      </c>
      <c r="H421" s="24">
        <v>5.8</v>
      </c>
      <c r="I421" s="88" t="s">
        <v>98</v>
      </c>
    </row>
    <row r="422" spans="1:9" ht="15.75" x14ac:dyDescent="0.25">
      <c r="A422" s="201" t="s">
        <v>604</v>
      </c>
      <c r="B422" s="23" t="s">
        <v>85</v>
      </c>
      <c r="C422" s="507"/>
      <c r="D422" s="24">
        <v>1.2</v>
      </c>
      <c r="E422" s="4" t="s">
        <v>35</v>
      </c>
      <c r="F422" s="4">
        <v>4800</v>
      </c>
      <c r="G422" s="187">
        <f t="shared" si="0"/>
        <v>11520</v>
      </c>
      <c r="H422" s="24">
        <v>11.5</v>
      </c>
      <c r="I422" s="88" t="s">
        <v>98</v>
      </c>
    </row>
    <row r="423" spans="1:9" ht="15.75" x14ac:dyDescent="0.25">
      <c r="A423" s="201" t="s">
        <v>605</v>
      </c>
      <c r="B423" s="23" t="s">
        <v>86</v>
      </c>
      <c r="C423" s="507"/>
      <c r="D423" s="24">
        <v>0.6</v>
      </c>
      <c r="E423" s="4" t="s">
        <v>35</v>
      </c>
      <c r="F423" s="4">
        <v>4800</v>
      </c>
      <c r="G423" s="187">
        <f t="shared" si="0"/>
        <v>5760</v>
      </c>
      <c r="H423" s="24">
        <v>5.8</v>
      </c>
      <c r="I423" s="88" t="s">
        <v>98</v>
      </c>
    </row>
    <row r="424" spans="1:9" ht="15.75" x14ac:dyDescent="0.25">
      <c r="A424" s="201" t="s">
        <v>606</v>
      </c>
      <c r="B424" s="23" t="s">
        <v>87</v>
      </c>
      <c r="C424" s="507"/>
      <c r="D424" s="24">
        <v>0.6</v>
      </c>
      <c r="E424" s="4" t="s">
        <v>35</v>
      </c>
      <c r="F424" s="4">
        <v>4800</v>
      </c>
      <c r="G424" s="187">
        <f t="shared" si="0"/>
        <v>5760</v>
      </c>
      <c r="H424" s="24">
        <v>5.8</v>
      </c>
      <c r="I424" s="88" t="s">
        <v>98</v>
      </c>
    </row>
    <row r="425" spans="1:9" ht="15.75" x14ac:dyDescent="0.25">
      <c r="A425" s="201" t="s">
        <v>607</v>
      </c>
      <c r="B425" s="23" t="s">
        <v>88</v>
      </c>
      <c r="C425" s="507"/>
      <c r="D425" s="24">
        <v>0.6</v>
      </c>
      <c r="E425" s="4" t="s">
        <v>35</v>
      </c>
      <c r="F425" s="4">
        <v>4800</v>
      </c>
      <c r="G425" s="187">
        <f t="shared" si="0"/>
        <v>5760</v>
      </c>
      <c r="H425" s="24">
        <v>5.8</v>
      </c>
      <c r="I425" s="88" t="s">
        <v>98</v>
      </c>
    </row>
    <row r="426" spans="1:9" ht="15.75" x14ac:dyDescent="0.25">
      <c r="A426" s="201" t="s">
        <v>608</v>
      </c>
      <c r="B426" s="23" t="s">
        <v>89</v>
      </c>
      <c r="C426" s="507"/>
      <c r="D426" s="24">
        <v>0.6</v>
      </c>
      <c r="E426" s="4" t="s">
        <v>35</v>
      </c>
      <c r="F426" s="4">
        <v>4800</v>
      </c>
      <c r="G426" s="187">
        <f t="shared" si="0"/>
        <v>5760</v>
      </c>
      <c r="H426" s="24">
        <v>5.8</v>
      </c>
      <c r="I426" s="88" t="s">
        <v>98</v>
      </c>
    </row>
    <row r="427" spans="1:9" ht="15.75" x14ac:dyDescent="0.25">
      <c r="A427" s="201" t="s">
        <v>609</v>
      </c>
      <c r="B427" s="23" t="s">
        <v>90</v>
      </c>
      <c r="C427" s="507"/>
      <c r="D427" s="24">
        <v>0.6</v>
      </c>
      <c r="E427" s="4" t="s">
        <v>35</v>
      </c>
      <c r="F427" s="4">
        <v>4800</v>
      </c>
      <c r="G427" s="187">
        <f t="shared" si="0"/>
        <v>5760</v>
      </c>
      <c r="H427" s="24">
        <v>5.8</v>
      </c>
      <c r="I427" s="88" t="s">
        <v>98</v>
      </c>
    </row>
    <row r="428" spans="1:9" ht="15.75" x14ac:dyDescent="0.25">
      <c r="A428" s="201" t="s">
        <v>610</v>
      </c>
      <c r="B428" s="23" t="s">
        <v>91</v>
      </c>
      <c r="C428" s="507"/>
      <c r="D428" s="24">
        <v>0.6</v>
      </c>
      <c r="E428" s="4" t="s">
        <v>35</v>
      </c>
      <c r="F428" s="4">
        <v>4800</v>
      </c>
      <c r="G428" s="187">
        <f t="shared" si="0"/>
        <v>5760</v>
      </c>
      <c r="H428" s="24">
        <v>5.8</v>
      </c>
      <c r="I428" s="88" t="s">
        <v>98</v>
      </c>
    </row>
    <row r="429" spans="1:9" ht="25.5" x14ac:dyDescent="0.25">
      <c r="A429" s="201" t="s">
        <v>611</v>
      </c>
      <c r="B429" s="23" t="s">
        <v>92</v>
      </c>
      <c r="C429" s="507"/>
      <c r="D429" s="24">
        <v>1.8</v>
      </c>
      <c r="E429" s="4" t="s">
        <v>35</v>
      </c>
      <c r="F429" s="4">
        <v>4800</v>
      </c>
      <c r="G429" s="187">
        <f t="shared" si="0"/>
        <v>17280</v>
      </c>
      <c r="H429" s="24">
        <v>17.3</v>
      </c>
      <c r="I429" s="88" t="s">
        <v>98</v>
      </c>
    </row>
    <row r="430" spans="1:9" ht="15.75" x14ac:dyDescent="0.25">
      <c r="A430" s="201" t="s">
        <v>612</v>
      </c>
      <c r="B430" s="23" t="s">
        <v>93</v>
      </c>
      <c r="C430" s="507"/>
      <c r="D430" s="24">
        <v>0.6</v>
      </c>
      <c r="E430" s="4" t="s">
        <v>35</v>
      </c>
      <c r="F430" s="4">
        <v>4800</v>
      </c>
      <c r="G430" s="187">
        <f t="shared" si="0"/>
        <v>5760</v>
      </c>
      <c r="H430" s="24">
        <v>5.8</v>
      </c>
      <c r="I430" s="88" t="s">
        <v>98</v>
      </c>
    </row>
    <row r="431" spans="1:9" ht="15.75" x14ac:dyDescent="0.25">
      <c r="A431" s="201" t="s">
        <v>613</v>
      </c>
      <c r="B431" s="23" t="s">
        <v>94</v>
      </c>
      <c r="C431" s="507"/>
      <c r="D431" s="24">
        <v>0.6</v>
      </c>
      <c r="E431" s="4" t="s">
        <v>35</v>
      </c>
      <c r="F431" s="4">
        <v>4800</v>
      </c>
      <c r="G431" s="187">
        <f t="shared" si="0"/>
        <v>5760</v>
      </c>
      <c r="H431" s="24">
        <v>5.8</v>
      </c>
      <c r="I431" s="88" t="s">
        <v>98</v>
      </c>
    </row>
    <row r="432" spans="1:9" ht="15.75" x14ac:dyDescent="0.25">
      <c r="A432" s="201" t="s">
        <v>621</v>
      </c>
      <c r="B432" s="23" t="s">
        <v>95</v>
      </c>
      <c r="C432" s="507"/>
      <c r="D432" s="24">
        <v>0.6</v>
      </c>
      <c r="E432" s="4" t="s">
        <v>35</v>
      </c>
      <c r="F432" s="4">
        <v>4800</v>
      </c>
      <c r="G432" s="187">
        <f t="shared" si="0"/>
        <v>5760</v>
      </c>
      <c r="H432" s="24">
        <v>5.8</v>
      </c>
      <c r="I432" s="88" t="s">
        <v>98</v>
      </c>
    </row>
    <row r="433" spans="1:9" ht="25.5" x14ac:dyDescent="0.25">
      <c r="A433" s="201" t="s">
        <v>622</v>
      </c>
      <c r="B433" s="23" t="s">
        <v>96</v>
      </c>
      <c r="C433" s="507"/>
      <c r="D433" s="24">
        <v>0.6</v>
      </c>
      <c r="E433" s="4" t="s">
        <v>35</v>
      </c>
      <c r="F433" s="4">
        <v>4800</v>
      </c>
      <c r="G433" s="187">
        <f t="shared" si="0"/>
        <v>5760</v>
      </c>
      <c r="H433" s="24">
        <v>5.8</v>
      </c>
      <c r="I433" s="88" t="s">
        <v>98</v>
      </c>
    </row>
    <row r="434" spans="1:9" ht="15.75" x14ac:dyDescent="0.25">
      <c r="A434" s="92" t="s">
        <v>623</v>
      </c>
      <c r="B434" s="23" t="s">
        <v>97</v>
      </c>
      <c r="C434" s="507"/>
      <c r="D434" s="24">
        <v>0.6</v>
      </c>
      <c r="E434" s="4" t="s">
        <v>35</v>
      </c>
      <c r="F434" s="4">
        <v>4800</v>
      </c>
      <c r="G434" s="187">
        <f t="shared" si="0"/>
        <v>5760</v>
      </c>
      <c r="H434" s="24">
        <v>5.8</v>
      </c>
      <c r="I434" s="88" t="s">
        <v>98</v>
      </c>
    </row>
    <row r="435" spans="1:9" x14ac:dyDescent="0.25">
      <c r="A435" s="638" t="s">
        <v>835</v>
      </c>
      <c r="B435" s="639"/>
      <c r="C435" s="639"/>
      <c r="D435" s="87">
        <f>SUM(D408:D434)</f>
        <v>19.8</v>
      </c>
      <c r="E435" s="166"/>
      <c r="F435" s="167"/>
      <c r="G435" s="187">
        <f>SUM(G408:G434)</f>
        <v>190080</v>
      </c>
      <c r="H435" s="208">
        <f>SUM(H408:H434)</f>
        <v>190.10000000000011</v>
      </c>
      <c r="I435" s="87"/>
    </row>
    <row r="436" spans="1:9" x14ac:dyDescent="0.25">
      <c r="A436" s="796" t="s">
        <v>34</v>
      </c>
      <c r="B436" s="796"/>
      <c r="C436" s="796"/>
      <c r="D436" s="796"/>
      <c r="E436" s="796"/>
      <c r="F436" s="796"/>
      <c r="G436" s="192">
        <f>G435+G406+G391+G385+G376+G359+G350+G32</f>
        <v>6673674.9784651082</v>
      </c>
      <c r="H436" s="192">
        <f>H435+H406+H391+H385+H376+H359+H350+H32</f>
        <v>6674.3</v>
      </c>
      <c r="I436" s="233"/>
    </row>
    <row r="437" spans="1:9" x14ac:dyDescent="0.25">
      <c r="A437" s="797" t="s">
        <v>246</v>
      </c>
      <c r="B437" s="798"/>
      <c r="C437" s="798"/>
      <c r="D437" s="798"/>
      <c r="E437" s="798"/>
      <c r="F437" s="798"/>
      <c r="G437" s="798"/>
      <c r="H437" s="798"/>
      <c r="I437" s="799"/>
    </row>
    <row r="438" spans="1:9" x14ac:dyDescent="0.25">
      <c r="A438" s="800" t="s">
        <v>837</v>
      </c>
      <c r="B438" s="762"/>
      <c r="C438" s="762"/>
      <c r="D438" s="762"/>
      <c r="E438" s="762"/>
      <c r="F438" s="762"/>
      <c r="G438" s="762"/>
      <c r="H438" s="762"/>
      <c r="I438" s="801"/>
    </row>
    <row r="439" spans="1:9" x14ac:dyDescent="0.25">
      <c r="A439" s="802" t="s">
        <v>619</v>
      </c>
      <c r="B439" s="764"/>
      <c r="C439" s="764"/>
      <c r="D439" s="764"/>
      <c r="E439" s="764"/>
      <c r="F439" s="764"/>
      <c r="G439" s="764"/>
      <c r="H439" s="764"/>
      <c r="I439" s="803"/>
    </row>
    <row r="440" spans="1:9" x14ac:dyDescent="0.25">
      <c r="A440" s="800" t="s">
        <v>838</v>
      </c>
      <c r="B440" s="762"/>
      <c r="C440" s="762"/>
      <c r="D440" s="762"/>
      <c r="E440" s="762"/>
      <c r="F440" s="762"/>
      <c r="G440" s="762"/>
      <c r="H440" s="762"/>
      <c r="I440" s="801"/>
    </row>
    <row r="441" spans="1:9" x14ac:dyDescent="0.25">
      <c r="A441" s="794" t="s">
        <v>41</v>
      </c>
      <c r="B441" s="754"/>
      <c r="C441" s="754"/>
      <c r="D441" s="754"/>
      <c r="E441" s="754"/>
      <c r="F441" s="754"/>
      <c r="G441" s="754"/>
      <c r="H441" s="754"/>
      <c r="I441" s="795"/>
    </row>
    <row r="442" spans="1:9" x14ac:dyDescent="0.25">
      <c r="A442" s="794" t="s">
        <v>42</v>
      </c>
      <c r="B442" s="754"/>
      <c r="C442" s="754"/>
      <c r="D442" s="754"/>
      <c r="E442" s="754"/>
      <c r="F442" s="754"/>
      <c r="G442" s="754"/>
      <c r="H442" s="754"/>
      <c r="I442" s="795"/>
    </row>
    <row r="443" spans="1:9" x14ac:dyDescent="0.25">
      <c r="A443" s="794" t="s">
        <v>614</v>
      </c>
      <c r="B443" s="754"/>
      <c r="C443" s="754"/>
      <c r="D443" s="754"/>
      <c r="E443" s="754"/>
      <c r="F443" s="754"/>
      <c r="G443" s="754"/>
      <c r="H443" s="754"/>
      <c r="I443" s="795"/>
    </row>
    <row r="444" spans="1:9" x14ac:dyDescent="0.25">
      <c r="A444" s="794" t="s">
        <v>617</v>
      </c>
      <c r="B444" s="754"/>
      <c r="C444" s="754"/>
      <c r="D444" s="754"/>
      <c r="E444" s="754"/>
      <c r="F444" s="754"/>
      <c r="G444" s="754"/>
      <c r="H444" s="754"/>
      <c r="I444" s="795"/>
    </row>
    <row r="445" spans="1:9" x14ac:dyDescent="0.25">
      <c r="A445" s="794" t="s">
        <v>616</v>
      </c>
      <c r="B445" s="754"/>
      <c r="C445" s="754"/>
      <c r="D445" s="754"/>
      <c r="E445" s="754"/>
      <c r="F445" s="754"/>
      <c r="G445" s="754"/>
      <c r="H445" s="754"/>
      <c r="I445" s="795"/>
    </row>
    <row r="446" spans="1:9" x14ac:dyDescent="0.25">
      <c r="A446" s="766" t="s">
        <v>839</v>
      </c>
      <c r="B446" s="568"/>
      <c r="C446" s="568"/>
      <c r="D446" s="568"/>
      <c r="E446" s="568"/>
      <c r="F446" s="568"/>
      <c r="G446" s="568"/>
      <c r="H446" s="568"/>
      <c r="I446" s="791"/>
    </row>
    <row r="447" spans="1:9" ht="27.6" customHeight="1" x14ac:dyDescent="0.25">
      <c r="A447" s="767" t="s">
        <v>71</v>
      </c>
      <c r="B447" s="506"/>
      <c r="C447" s="506"/>
      <c r="D447" s="506"/>
      <c r="E447" s="506"/>
      <c r="F447" s="506"/>
      <c r="G447" s="506"/>
      <c r="H447" s="506"/>
      <c r="I447" s="792"/>
    </row>
  </sheetData>
  <mergeCells count="183">
    <mergeCell ref="I356:I358"/>
    <mergeCell ref="G331:G349"/>
    <mergeCell ref="H331:H349"/>
    <mergeCell ref="I192:I222"/>
    <mergeCell ref="I161:I191"/>
    <mergeCell ref="G105:G160"/>
    <mergeCell ref="H105:H160"/>
    <mergeCell ref="B105:B135"/>
    <mergeCell ref="G352:G355"/>
    <mergeCell ref="G161:G222"/>
    <mergeCell ref="H161:H222"/>
    <mergeCell ref="B192:B221"/>
    <mergeCell ref="I252:I278"/>
    <mergeCell ref="H352:H355"/>
    <mergeCell ref="H356:H358"/>
    <mergeCell ref="B161:B191"/>
    <mergeCell ref="A351:I351"/>
    <mergeCell ref="A352:A355"/>
    <mergeCell ref="B352:B355"/>
    <mergeCell ref="I352:I355"/>
    <mergeCell ref="A331:A342"/>
    <mergeCell ref="A343:A349"/>
    <mergeCell ref="H279:H330"/>
    <mergeCell ref="A136:A160"/>
    <mergeCell ref="B252:B278"/>
    <mergeCell ref="B279:B282"/>
    <mergeCell ref="B283:B312"/>
    <mergeCell ref="B222:B251"/>
    <mergeCell ref="B313:B330"/>
    <mergeCell ref="B136:B160"/>
    <mergeCell ref="I331:I342"/>
    <mergeCell ref="G279:G330"/>
    <mergeCell ref="A279:A282"/>
    <mergeCell ref="A283:A312"/>
    <mergeCell ref="A313:A330"/>
    <mergeCell ref="I283:I312"/>
    <mergeCell ref="B331:B342"/>
    <mergeCell ref="I313:I330"/>
    <mergeCell ref="A252:A278"/>
    <mergeCell ref="I343:I349"/>
    <mergeCell ref="A8:I8"/>
    <mergeCell ref="C161:F161"/>
    <mergeCell ref="C331:F331"/>
    <mergeCell ref="C279:F279"/>
    <mergeCell ref="C223:F223"/>
    <mergeCell ref="C105:F105"/>
    <mergeCell ref="A356:A358"/>
    <mergeCell ref="B356:B358"/>
    <mergeCell ref="A105:A135"/>
    <mergeCell ref="B9:B30"/>
    <mergeCell ref="A33:I33"/>
    <mergeCell ref="I105:I135"/>
    <mergeCell ref="I136:I160"/>
    <mergeCell ref="A192:A221"/>
    <mergeCell ref="A161:A191"/>
    <mergeCell ref="B343:B349"/>
    <mergeCell ref="I223:I251"/>
    <mergeCell ref="I279:I282"/>
    <mergeCell ref="A350:F350"/>
    <mergeCell ref="F352:F355"/>
    <mergeCell ref="H223:H278"/>
    <mergeCell ref="G223:G278"/>
    <mergeCell ref="A223:A251"/>
    <mergeCell ref="I4:I6"/>
    <mergeCell ref="A1:I1"/>
    <mergeCell ref="A2:I2"/>
    <mergeCell ref="A3:I3"/>
    <mergeCell ref="A4:A6"/>
    <mergeCell ref="B4:B6"/>
    <mergeCell ref="C4:C6"/>
    <mergeCell ref="D4:D6"/>
    <mergeCell ref="E4:E6"/>
    <mergeCell ref="F4:H4"/>
    <mergeCell ref="A9:A11"/>
    <mergeCell ref="C9:I9"/>
    <mergeCell ref="C10:I10"/>
    <mergeCell ref="I11:I15"/>
    <mergeCell ref="C16:F16"/>
    <mergeCell ref="A17:A18"/>
    <mergeCell ref="C17:I17"/>
    <mergeCell ref="I18:I22"/>
    <mergeCell ref="C23:F23"/>
    <mergeCell ref="C24:F24"/>
    <mergeCell ref="C25:I25"/>
    <mergeCell ref="I26:I30"/>
    <mergeCell ref="A31:F31"/>
    <mergeCell ref="A32:F32"/>
    <mergeCell ref="G34:G104"/>
    <mergeCell ref="H34:H104"/>
    <mergeCell ref="B34:B49"/>
    <mergeCell ref="B50:B78"/>
    <mergeCell ref="I34:I49"/>
    <mergeCell ref="A34:A49"/>
    <mergeCell ref="A50:A78"/>
    <mergeCell ref="I50:I78"/>
    <mergeCell ref="A79:A104"/>
    <mergeCell ref="I79:I104"/>
    <mergeCell ref="B79:B104"/>
    <mergeCell ref="C34:F34"/>
    <mergeCell ref="A361:A362"/>
    <mergeCell ref="B361:B362"/>
    <mergeCell ref="F361:F362"/>
    <mergeCell ref="H361:H362"/>
    <mergeCell ref="A371:A372"/>
    <mergeCell ref="F371:F372"/>
    <mergeCell ref="F356:F358"/>
    <mergeCell ref="B371:B372"/>
    <mergeCell ref="H371:H372"/>
    <mergeCell ref="A364:A365"/>
    <mergeCell ref="B364:B365"/>
    <mergeCell ref="F364:F365"/>
    <mergeCell ref="H364:H365"/>
    <mergeCell ref="G371:G372"/>
    <mergeCell ref="G361:G362"/>
    <mergeCell ref="G364:G365"/>
    <mergeCell ref="G367:G369"/>
    <mergeCell ref="A360:I360"/>
    <mergeCell ref="G356:G358"/>
    <mergeCell ref="A367:A369"/>
    <mergeCell ref="B367:B369"/>
    <mergeCell ref="F367:F369"/>
    <mergeCell ref="A359:C359"/>
    <mergeCell ref="H367:H369"/>
    <mergeCell ref="A407:I407"/>
    <mergeCell ref="A400:A402"/>
    <mergeCell ref="B400:B402"/>
    <mergeCell ref="G400:G402"/>
    <mergeCell ref="H400:H402"/>
    <mergeCell ref="A403:A405"/>
    <mergeCell ref="B403:B405"/>
    <mergeCell ref="G403:G405"/>
    <mergeCell ref="H403:H405"/>
    <mergeCell ref="I403:I405"/>
    <mergeCell ref="A406:F406"/>
    <mergeCell ref="H373:H374"/>
    <mergeCell ref="G373:G374"/>
    <mergeCell ref="A377:I377"/>
    <mergeCell ref="A379:F379"/>
    <mergeCell ref="A386:I386"/>
    <mergeCell ref="A380:I380"/>
    <mergeCell ref="A382:A383"/>
    <mergeCell ref="B382:B383"/>
    <mergeCell ref="F382:F383"/>
    <mergeCell ref="G382:G383"/>
    <mergeCell ref="H382:H383"/>
    <mergeCell ref="I382:I383"/>
    <mergeCell ref="A385:C385"/>
    <mergeCell ref="A376:F376"/>
    <mergeCell ref="B373:B374"/>
    <mergeCell ref="A373:A374"/>
    <mergeCell ref="F373:F374"/>
    <mergeCell ref="G387:G390"/>
    <mergeCell ref="H387:H390"/>
    <mergeCell ref="I387:I390"/>
    <mergeCell ref="A391:C391"/>
    <mergeCell ref="A393:A397"/>
    <mergeCell ref="B393:B397"/>
    <mergeCell ref="G393:G397"/>
    <mergeCell ref="H393:H397"/>
    <mergeCell ref="A398:A399"/>
    <mergeCell ref="B398:B399"/>
    <mergeCell ref="G398:G399"/>
    <mergeCell ref="H398:H399"/>
    <mergeCell ref="I398:I399"/>
    <mergeCell ref="A387:A390"/>
    <mergeCell ref="B387:B390"/>
    <mergeCell ref="F387:F390"/>
    <mergeCell ref="A392:I392"/>
    <mergeCell ref="A442:I442"/>
    <mergeCell ref="A443:I443"/>
    <mergeCell ref="A444:I444"/>
    <mergeCell ref="A445:I445"/>
    <mergeCell ref="A446:I446"/>
    <mergeCell ref="A447:I447"/>
    <mergeCell ref="C408:C424"/>
    <mergeCell ref="C425:C434"/>
    <mergeCell ref="A435:C435"/>
    <mergeCell ref="A436:F436"/>
    <mergeCell ref="A437:I437"/>
    <mergeCell ref="A438:I438"/>
    <mergeCell ref="A439:I439"/>
    <mergeCell ref="A440:I440"/>
    <mergeCell ref="A441:I441"/>
  </mergeCells>
  <phoneticPr fontId="3" type="noConversion"/>
  <pageMargins left="0.70866141732283472" right="0.70866141732283472" top="0.74803149606299213" bottom="0.15748031496062992" header="0.31496062992125984" footer="0.31496062992125984"/>
  <pageSetup paperSize="9" scale="90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zoomScaleNormal="100" workbookViewId="0">
      <selection activeCell="C21" sqref="C21"/>
    </sheetView>
  </sheetViews>
  <sheetFormatPr defaultColWidth="8.85546875" defaultRowHeight="15.75" x14ac:dyDescent="0.25"/>
  <cols>
    <col min="1" max="1" width="5" style="65" customWidth="1"/>
    <col min="2" max="2" width="79.28515625" style="64" customWidth="1"/>
    <col min="3" max="16384" width="8.85546875" style="50"/>
  </cols>
  <sheetData>
    <row r="1" spans="1:2" ht="42" customHeight="1" x14ac:dyDescent="0.25">
      <c r="A1" s="472" t="s">
        <v>973</v>
      </c>
      <c r="B1" s="472"/>
    </row>
    <row r="2" spans="1:2" ht="47.25" x14ac:dyDescent="0.25">
      <c r="A2" s="67">
        <v>1</v>
      </c>
      <c r="B2" s="66" t="s">
        <v>1108</v>
      </c>
    </row>
    <row r="3" spans="1:2" ht="63" x14ac:dyDescent="0.25">
      <c r="A3" s="67">
        <v>2</v>
      </c>
      <c r="B3" s="66" t="s">
        <v>1109</v>
      </c>
    </row>
    <row r="4" spans="1:2" ht="63" x14ac:dyDescent="0.25">
      <c r="A4" s="67">
        <v>3</v>
      </c>
      <c r="B4" s="66" t="s">
        <v>1431</v>
      </c>
    </row>
    <row r="5" spans="1:2" ht="63" x14ac:dyDescent="0.25">
      <c r="A5" s="67">
        <v>4</v>
      </c>
      <c r="B5" s="66" t="s">
        <v>1522</v>
      </c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I24"/>
  <sheetViews>
    <sheetView view="pageBreakPreview" topLeftCell="A7" zoomScaleNormal="100" zoomScaleSheetLayoutView="100" workbookViewId="0">
      <selection activeCell="H8" sqref="H8:H9"/>
    </sheetView>
  </sheetViews>
  <sheetFormatPr defaultRowHeight="15" x14ac:dyDescent="0.25"/>
  <cols>
    <col min="1" max="1" width="4.85546875" style="29" customWidth="1"/>
    <col min="2" max="2" width="28.7109375" customWidth="1"/>
    <col min="3" max="3" width="18.28515625" customWidth="1"/>
    <col min="4" max="4" width="7" customWidth="1"/>
    <col min="5" max="5" width="6.85546875" customWidth="1"/>
    <col min="6" max="6" width="8.5703125" hidden="1" customWidth="1"/>
    <col min="7" max="7" width="10.85546875" customWidth="1"/>
    <col min="8" max="8" width="9.85546875" customWidth="1"/>
    <col min="9" max="9" width="42.5703125" style="89" customWidth="1"/>
  </cols>
  <sheetData>
    <row r="1" spans="1:9" ht="15.75" x14ac:dyDescent="0.25">
      <c r="A1" s="814" t="s">
        <v>222</v>
      </c>
      <c r="B1" s="814"/>
      <c r="C1" s="814"/>
      <c r="D1" s="814"/>
      <c r="E1" s="814"/>
      <c r="F1" s="814"/>
      <c r="G1" s="814"/>
      <c r="H1" s="814"/>
      <c r="I1" s="814"/>
    </row>
    <row r="2" spans="1:9" ht="15.75" x14ac:dyDescent="0.25">
      <c r="A2" s="815" t="s">
        <v>36</v>
      </c>
      <c r="B2" s="815"/>
      <c r="C2" s="815"/>
      <c r="D2" s="815"/>
      <c r="E2" s="815"/>
      <c r="F2" s="815"/>
      <c r="G2" s="815"/>
      <c r="H2" s="815"/>
      <c r="I2" s="815"/>
    </row>
    <row r="3" spans="1:9" ht="60" customHeight="1" x14ac:dyDescent="0.25">
      <c r="A3" s="598" t="s">
        <v>761</v>
      </c>
      <c r="B3" s="598"/>
      <c r="C3" s="598"/>
      <c r="D3" s="598"/>
      <c r="E3" s="598"/>
      <c r="F3" s="598"/>
      <c r="G3" s="598"/>
      <c r="H3" s="598"/>
      <c r="I3" s="598"/>
    </row>
    <row r="4" spans="1:9" x14ac:dyDescent="0.25">
      <c r="A4" s="503" t="s">
        <v>0</v>
      </c>
      <c r="B4" s="507" t="s">
        <v>1</v>
      </c>
      <c r="C4" s="507" t="s">
        <v>2</v>
      </c>
      <c r="D4" s="507" t="s">
        <v>3</v>
      </c>
      <c r="E4" s="507" t="s">
        <v>4</v>
      </c>
      <c r="F4" s="631" t="s">
        <v>12</v>
      </c>
      <c r="G4" s="631"/>
      <c r="H4" s="631"/>
      <c r="I4" s="507" t="s">
        <v>5</v>
      </c>
    </row>
    <row r="5" spans="1:9" x14ac:dyDescent="0.25">
      <c r="A5" s="503"/>
      <c r="B5" s="507"/>
      <c r="C5" s="507"/>
      <c r="D5" s="507"/>
      <c r="E5" s="507"/>
      <c r="F5" s="3" t="s">
        <v>58</v>
      </c>
      <c r="G5" s="4" t="s">
        <v>10</v>
      </c>
      <c r="H5" s="4" t="s">
        <v>10</v>
      </c>
      <c r="I5" s="507"/>
    </row>
    <row r="6" spans="1:9" x14ac:dyDescent="0.25">
      <c r="A6" s="503"/>
      <c r="B6" s="507"/>
      <c r="C6" s="507"/>
      <c r="D6" s="507"/>
      <c r="E6" s="507"/>
      <c r="F6" s="1" t="s">
        <v>11</v>
      </c>
      <c r="G6" s="24" t="s">
        <v>8</v>
      </c>
      <c r="H6" s="24" t="s">
        <v>812</v>
      </c>
      <c r="I6" s="507"/>
    </row>
    <row r="7" spans="1:9" x14ac:dyDescent="0.25">
      <c r="A7" s="26" t="s">
        <v>195</v>
      </c>
      <c r="B7" s="24">
        <v>2</v>
      </c>
      <c r="C7" s="24">
        <v>3</v>
      </c>
      <c r="D7" s="190">
        <v>4</v>
      </c>
      <c r="E7" s="24">
        <v>5</v>
      </c>
      <c r="F7" s="24">
        <v>6</v>
      </c>
      <c r="G7" s="24">
        <v>6</v>
      </c>
      <c r="H7" s="24">
        <v>7</v>
      </c>
      <c r="I7" s="24">
        <v>8</v>
      </c>
    </row>
    <row r="8" spans="1:9" x14ac:dyDescent="0.25">
      <c r="A8" s="507">
        <v>1</v>
      </c>
      <c r="B8" s="497" t="s">
        <v>741</v>
      </c>
      <c r="C8" s="684" t="s">
        <v>215</v>
      </c>
      <c r="D8" s="685"/>
      <c r="E8" s="685"/>
      <c r="F8" s="813"/>
      <c r="G8" s="686">
        <v>16089.6</v>
      </c>
      <c r="H8" s="688">
        <v>16.100000000000001</v>
      </c>
      <c r="I8" s="501" t="s">
        <v>216</v>
      </c>
    </row>
    <row r="9" spans="1:9" ht="38.25" x14ac:dyDescent="0.25">
      <c r="A9" s="507"/>
      <c r="B9" s="497"/>
      <c r="C9" s="169" t="s">
        <v>742</v>
      </c>
      <c r="D9" s="198" t="s">
        <v>16</v>
      </c>
      <c r="E9" s="107">
        <v>1</v>
      </c>
      <c r="F9" s="111"/>
      <c r="G9" s="687"/>
      <c r="H9" s="689"/>
      <c r="I9" s="501"/>
    </row>
    <row r="10" spans="1:9" x14ac:dyDescent="0.25">
      <c r="A10" s="507">
        <v>2</v>
      </c>
      <c r="B10" s="672" t="s">
        <v>743</v>
      </c>
      <c r="C10" s="684" t="s">
        <v>215</v>
      </c>
      <c r="D10" s="685"/>
      <c r="E10" s="685"/>
      <c r="F10" s="813"/>
      <c r="G10" s="686">
        <v>51553.2</v>
      </c>
      <c r="H10" s="688">
        <v>51.5</v>
      </c>
      <c r="I10" s="501" t="s">
        <v>744</v>
      </c>
    </row>
    <row r="11" spans="1:9" x14ac:dyDescent="0.25">
      <c r="A11" s="507"/>
      <c r="B11" s="672"/>
      <c r="C11" s="109" t="s">
        <v>217</v>
      </c>
      <c r="D11" s="110" t="s">
        <v>16</v>
      </c>
      <c r="E11" s="107">
        <v>3</v>
      </c>
      <c r="F11" s="111"/>
      <c r="G11" s="687"/>
      <c r="H11" s="689"/>
      <c r="I11" s="501"/>
    </row>
    <row r="12" spans="1:9" x14ac:dyDescent="0.25">
      <c r="A12" s="507">
        <v>3</v>
      </c>
      <c r="B12" s="672" t="s">
        <v>745</v>
      </c>
      <c r="C12" s="684" t="s">
        <v>215</v>
      </c>
      <c r="D12" s="685"/>
      <c r="E12" s="685"/>
      <c r="F12" s="813"/>
      <c r="G12" s="686">
        <v>17187.599999999999</v>
      </c>
      <c r="H12" s="688">
        <v>17.2</v>
      </c>
      <c r="I12" s="501" t="s">
        <v>218</v>
      </c>
    </row>
    <row r="13" spans="1:9" x14ac:dyDescent="0.25">
      <c r="A13" s="507"/>
      <c r="B13" s="672"/>
      <c r="C13" s="109" t="s">
        <v>219</v>
      </c>
      <c r="D13" s="189" t="s">
        <v>16</v>
      </c>
      <c r="E13" s="107">
        <v>1</v>
      </c>
      <c r="F13" s="109"/>
      <c r="G13" s="687"/>
      <c r="H13" s="689"/>
      <c r="I13" s="501"/>
    </row>
    <row r="14" spans="1:9" x14ac:dyDescent="0.25">
      <c r="A14" s="531">
        <v>4</v>
      </c>
      <c r="B14" s="651" t="s">
        <v>746</v>
      </c>
      <c r="C14" s="684" t="s">
        <v>215</v>
      </c>
      <c r="D14" s="685"/>
      <c r="E14" s="685"/>
      <c r="F14" s="813"/>
      <c r="G14" s="686">
        <v>51553.2</v>
      </c>
      <c r="H14" s="688">
        <v>51.6</v>
      </c>
      <c r="I14" s="682" t="s">
        <v>218</v>
      </c>
    </row>
    <row r="15" spans="1:9" x14ac:dyDescent="0.25">
      <c r="A15" s="532"/>
      <c r="B15" s="671"/>
      <c r="C15" s="108" t="s">
        <v>217</v>
      </c>
      <c r="D15" s="189" t="s">
        <v>16</v>
      </c>
      <c r="E15" s="4">
        <v>3</v>
      </c>
      <c r="F15" s="24"/>
      <c r="G15" s="687"/>
      <c r="H15" s="689"/>
      <c r="I15" s="683"/>
    </row>
    <row r="16" spans="1:9" x14ac:dyDescent="0.25">
      <c r="A16" s="507">
        <v>5</v>
      </c>
      <c r="B16" s="672" t="s">
        <v>747</v>
      </c>
      <c r="C16" s="697" t="s">
        <v>215</v>
      </c>
      <c r="D16" s="697"/>
      <c r="E16" s="697"/>
      <c r="F16" s="697"/>
      <c r="G16" s="686">
        <v>51553.2</v>
      </c>
      <c r="H16" s="688">
        <v>51.6</v>
      </c>
      <c r="I16" s="501" t="s">
        <v>218</v>
      </c>
    </row>
    <row r="17" spans="1:9" x14ac:dyDescent="0.25">
      <c r="A17" s="507"/>
      <c r="B17" s="672"/>
      <c r="C17" s="170" t="s">
        <v>217</v>
      </c>
      <c r="D17" s="197" t="s">
        <v>16</v>
      </c>
      <c r="E17" s="171">
        <v>3</v>
      </c>
      <c r="F17" s="69"/>
      <c r="G17" s="687"/>
      <c r="H17" s="689"/>
      <c r="I17" s="501"/>
    </row>
    <row r="18" spans="1:9" x14ac:dyDescent="0.25">
      <c r="A18" s="531">
        <v>6</v>
      </c>
      <c r="B18" s="651" t="s">
        <v>748</v>
      </c>
      <c r="C18" s="684" t="s">
        <v>215</v>
      </c>
      <c r="D18" s="685"/>
      <c r="E18" s="685"/>
      <c r="F18" s="813"/>
      <c r="G18" s="686">
        <v>17187.599999999999</v>
      </c>
      <c r="H18" s="688">
        <v>17.2</v>
      </c>
      <c r="I18" s="682" t="s">
        <v>218</v>
      </c>
    </row>
    <row r="19" spans="1:9" x14ac:dyDescent="0.25">
      <c r="A19" s="532"/>
      <c r="B19" s="671"/>
      <c r="C19" s="108" t="s">
        <v>217</v>
      </c>
      <c r="D19" s="189" t="s">
        <v>16</v>
      </c>
      <c r="E19" s="4">
        <v>1</v>
      </c>
      <c r="F19" s="24"/>
      <c r="G19" s="687"/>
      <c r="H19" s="689"/>
      <c r="I19" s="683"/>
    </row>
    <row r="20" spans="1:9" x14ac:dyDescent="0.25">
      <c r="A20" s="507">
        <v>7</v>
      </c>
      <c r="B20" s="672" t="s">
        <v>749</v>
      </c>
      <c r="C20" s="684" t="s">
        <v>215</v>
      </c>
      <c r="D20" s="685"/>
      <c r="E20" s="685"/>
      <c r="F20" s="813"/>
      <c r="G20" s="686">
        <v>17187.599999999999</v>
      </c>
      <c r="H20" s="688">
        <v>17.2</v>
      </c>
      <c r="I20" s="501" t="s">
        <v>218</v>
      </c>
    </row>
    <row r="21" spans="1:9" ht="24" customHeight="1" x14ac:dyDescent="0.25">
      <c r="A21" s="507"/>
      <c r="B21" s="672"/>
      <c r="C21" s="111" t="s">
        <v>217</v>
      </c>
      <c r="D21" s="189" t="s">
        <v>16</v>
      </c>
      <c r="E21" s="4">
        <v>1</v>
      </c>
      <c r="F21" s="24"/>
      <c r="G21" s="687"/>
      <c r="H21" s="689"/>
      <c r="I21" s="501"/>
    </row>
    <row r="22" spans="1:9" x14ac:dyDescent="0.25">
      <c r="A22" s="811" t="s">
        <v>34</v>
      </c>
      <c r="B22" s="812"/>
      <c r="C22" s="812"/>
      <c r="D22" s="812"/>
      <c r="E22" s="107">
        <f>E9+E11+E13+E15+E17+E19+E21</f>
        <v>13</v>
      </c>
      <c r="F22" s="172"/>
      <c r="G22" s="219">
        <f>SUM(G8:G21)</f>
        <v>222312</v>
      </c>
      <c r="H22" s="219">
        <f>SUM(H8:H21)</f>
        <v>222.39999999999998</v>
      </c>
      <c r="I22" s="112"/>
    </row>
    <row r="23" spans="1:9" x14ac:dyDescent="0.25">
      <c r="A23" s="810" t="s">
        <v>45</v>
      </c>
      <c r="B23" s="810"/>
      <c r="C23" s="810"/>
      <c r="D23" s="810"/>
      <c r="E23" s="810"/>
      <c r="F23" s="810"/>
      <c r="G23" s="810"/>
      <c r="H23" s="810"/>
      <c r="I23" s="810"/>
    </row>
    <row r="24" spans="1:9" ht="71.45" customHeight="1" x14ac:dyDescent="0.25">
      <c r="A24" s="808" t="s">
        <v>221</v>
      </c>
      <c r="B24" s="809"/>
      <c r="C24" s="809"/>
      <c r="D24" s="809"/>
      <c r="E24" s="809"/>
      <c r="F24" s="809"/>
      <c r="G24" s="809"/>
      <c r="H24" s="809"/>
      <c r="I24" s="809"/>
    </row>
  </sheetData>
  <mergeCells count="55">
    <mergeCell ref="C8:F8"/>
    <mergeCell ref="B12:B13"/>
    <mergeCell ref="C10:F10"/>
    <mergeCell ref="I4:I6"/>
    <mergeCell ref="A1:I1"/>
    <mergeCell ref="A2:I2"/>
    <mergeCell ref="A3:I3"/>
    <mergeCell ref="A8:A9"/>
    <mergeCell ref="B8:B9"/>
    <mergeCell ref="I8:I9"/>
    <mergeCell ref="A4:A6"/>
    <mergeCell ref="B4:B6"/>
    <mergeCell ref="C4:C6"/>
    <mergeCell ref="D4:D6"/>
    <mergeCell ref="E4:E6"/>
    <mergeCell ref="F4:H4"/>
    <mergeCell ref="I16:I17"/>
    <mergeCell ref="G10:G11"/>
    <mergeCell ref="I18:I19"/>
    <mergeCell ref="G8:G9"/>
    <mergeCell ref="A22:D22"/>
    <mergeCell ref="G18:G19"/>
    <mergeCell ref="B14:B15"/>
    <mergeCell ref="A14:A15"/>
    <mergeCell ref="C14:F14"/>
    <mergeCell ref="C20:F20"/>
    <mergeCell ref="B18:B19"/>
    <mergeCell ref="A18:A19"/>
    <mergeCell ref="C18:F18"/>
    <mergeCell ref="B16:B17"/>
    <mergeCell ref="C12:F12"/>
    <mergeCell ref="C16:F16"/>
    <mergeCell ref="A24:I24"/>
    <mergeCell ref="A10:A11"/>
    <mergeCell ref="B10:B11"/>
    <mergeCell ref="A23:I23"/>
    <mergeCell ref="I10:I11"/>
    <mergeCell ref="A12:A13"/>
    <mergeCell ref="I12:I13"/>
    <mergeCell ref="A20:A21"/>
    <mergeCell ref="B20:B21"/>
    <mergeCell ref="I20:I21"/>
    <mergeCell ref="A16:A17"/>
    <mergeCell ref="G12:G13"/>
    <mergeCell ref="G14:G15"/>
    <mergeCell ref="I14:I15"/>
    <mergeCell ref="G16:G17"/>
    <mergeCell ref="G20:G21"/>
    <mergeCell ref="H18:H19"/>
    <mergeCell ref="H20:H21"/>
    <mergeCell ref="H8:H9"/>
    <mergeCell ref="H10:H11"/>
    <mergeCell ref="H12:H13"/>
    <mergeCell ref="H14:H15"/>
    <mergeCell ref="H16:H17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332"/>
  <sheetViews>
    <sheetView workbookViewId="0">
      <pane ySplit="4" topLeftCell="A50" activePane="bottomLeft" state="frozen"/>
      <selection pane="bottomLeft" activeCell="A58" sqref="A58:H58"/>
    </sheetView>
  </sheetViews>
  <sheetFormatPr defaultRowHeight="15" x14ac:dyDescent="0.25"/>
  <cols>
    <col min="3" max="3" width="34.140625" customWidth="1"/>
    <col min="7" max="7" width="17.7109375" style="29" customWidth="1"/>
    <col min="8" max="8" width="28.7109375" customWidth="1"/>
    <col min="10" max="10" width="12.7109375" customWidth="1"/>
  </cols>
  <sheetData>
    <row r="1" spans="1:10" ht="15.75" x14ac:dyDescent="0.25">
      <c r="A1" s="635" t="s">
        <v>326</v>
      </c>
      <c r="B1" s="635"/>
      <c r="C1" s="635"/>
      <c r="D1" s="635"/>
      <c r="E1" s="635"/>
      <c r="F1" s="635"/>
      <c r="G1" s="635"/>
      <c r="H1" s="635"/>
    </row>
    <row r="2" spans="1:10" ht="15.75" x14ac:dyDescent="0.25">
      <c r="A2" s="636" t="s">
        <v>36</v>
      </c>
      <c r="B2" s="636"/>
      <c r="C2" s="636"/>
      <c r="D2" s="636"/>
      <c r="E2" s="636"/>
      <c r="F2" s="636"/>
      <c r="G2" s="636"/>
      <c r="H2" s="636"/>
    </row>
    <row r="3" spans="1:10" ht="34.15" customHeight="1" x14ac:dyDescent="0.25">
      <c r="A3" s="637" t="s">
        <v>633</v>
      </c>
      <c r="B3" s="637"/>
      <c r="C3" s="637"/>
      <c r="D3" s="637"/>
      <c r="E3" s="637"/>
      <c r="F3" s="637"/>
      <c r="G3" s="637"/>
      <c r="H3" s="637"/>
    </row>
    <row r="4" spans="1:10" s="46" customFormat="1" ht="15.75" x14ac:dyDescent="0.25">
      <c r="A4" s="637" t="s">
        <v>505</v>
      </c>
      <c r="B4" s="637"/>
      <c r="C4" s="637"/>
      <c r="D4" s="637"/>
      <c r="E4" s="637"/>
      <c r="F4" s="637"/>
      <c r="G4" s="637"/>
      <c r="H4" s="637"/>
      <c r="I4"/>
      <c r="J4"/>
    </row>
    <row r="5" spans="1:10" ht="25.5" x14ac:dyDescent="0.25">
      <c r="A5" s="24" t="s">
        <v>0</v>
      </c>
      <c r="B5" s="113" t="s">
        <v>211</v>
      </c>
      <c r="C5" s="24" t="s">
        <v>212</v>
      </c>
      <c r="D5" s="24" t="s">
        <v>213</v>
      </c>
      <c r="E5" s="24" t="s">
        <v>214</v>
      </c>
      <c r="F5" s="24" t="s">
        <v>234</v>
      </c>
      <c r="G5" s="1" t="s">
        <v>235</v>
      </c>
      <c r="H5" s="24" t="s">
        <v>5</v>
      </c>
    </row>
    <row r="6" spans="1:10" x14ac:dyDescent="0.25">
      <c r="A6" s="825">
        <v>1</v>
      </c>
      <c r="B6" s="501" t="s">
        <v>247</v>
      </c>
      <c r="C6" s="13" t="s">
        <v>248</v>
      </c>
      <c r="D6" s="24"/>
      <c r="E6" s="24"/>
      <c r="F6" s="24"/>
      <c r="G6" s="566">
        <f>(E7+E8)*F7</f>
        <v>88132.800000000003</v>
      </c>
      <c r="H6" s="501" t="s">
        <v>249</v>
      </c>
    </row>
    <row r="7" spans="1:10" x14ac:dyDescent="0.25">
      <c r="A7" s="825"/>
      <c r="B7" s="501"/>
      <c r="C7" s="13" t="s">
        <v>250</v>
      </c>
      <c r="D7" s="24" t="s">
        <v>16</v>
      </c>
      <c r="E7" s="24">
        <v>840</v>
      </c>
      <c r="F7" s="24">
        <v>52.46</v>
      </c>
      <c r="G7" s="646"/>
      <c r="H7" s="501"/>
    </row>
    <row r="8" spans="1:10" x14ac:dyDescent="0.25">
      <c r="A8" s="825"/>
      <c r="B8" s="501"/>
      <c r="C8" s="13" t="s">
        <v>251</v>
      </c>
      <c r="D8" s="24" t="s">
        <v>16</v>
      </c>
      <c r="E8" s="24">
        <v>840</v>
      </c>
      <c r="F8" s="24">
        <f>F7</f>
        <v>52.46</v>
      </c>
      <c r="G8" s="646"/>
      <c r="H8" s="501"/>
    </row>
    <row r="9" spans="1:10" ht="25.5" x14ac:dyDescent="0.25">
      <c r="A9" s="825"/>
      <c r="B9" s="501"/>
      <c r="C9" s="13" t="s">
        <v>252</v>
      </c>
      <c r="D9" s="24" t="s">
        <v>253</v>
      </c>
      <c r="E9" s="24"/>
      <c r="F9" s="24"/>
      <c r="G9" s="647"/>
      <c r="H9" s="501"/>
    </row>
    <row r="10" spans="1:10" x14ac:dyDescent="0.25">
      <c r="A10" s="825">
        <v>2</v>
      </c>
      <c r="B10" s="501" t="s">
        <v>254</v>
      </c>
      <c r="C10" s="13" t="s">
        <v>248</v>
      </c>
      <c r="D10" s="24"/>
      <c r="E10" s="24"/>
      <c r="F10" s="24"/>
      <c r="G10" s="566">
        <f>(E11+E12)*F11+46.2</f>
        <v>124901</v>
      </c>
      <c r="H10" s="501" t="s">
        <v>255</v>
      </c>
    </row>
    <row r="11" spans="1:10" x14ac:dyDescent="0.25">
      <c r="A11" s="825"/>
      <c r="B11" s="501"/>
      <c r="C11" s="13" t="s">
        <v>250</v>
      </c>
      <c r="D11" s="24" t="s">
        <v>16</v>
      </c>
      <c r="E11" s="24">
        <v>1190</v>
      </c>
      <c r="F11" s="24">
        <f>F8</f>
        <v>52.46</v>
      </c>
      <c r="G11" s="646"/>
      <c r="H11" s="501"/>
    </row>
    <row r="12" spans="1:10" x14ac:dyDescent="0.25">
      <c r="A12" s="825"/>
      <c r="B12" s="501"/>
      <c r="C12" s="13" t="s">
        <v>251</v>
      </c>
      <c r="D12" s="24" t="s">
        <v>16</v>
      </c>
      <c r="E12" s="24">
        <v>1190</v>
      </c>
      <c r="F12" s="24">
        <f>F11</f>
        <v>52.46</v>
      </c>
      <c r="G12" s="646"/>
      <c r="H12" s="501"/>
    </row>
    <row r="13" spans="1:10" ht="25.5" x14ac:dyDescent="0.25">
      <c r="A13" s="825"/>
      <c r="B13" s="501"/>
      <c r="C13" s="13" t="s">
        <v>252</v>
      </c>
      <c r="D13" s="24"/>
      <c r="E13" s="24"/>
      <c r="F13" s="24"/>
      <c r="G13" s="647"/>
      <c r="H13" s="501"/>
    </row>
    <row r="14" spans="1:10" x14ac:dyDescent="0.25">
      <c r="A14" s="825">
        <v>3</v>
      </c>
      <c r="B14" s="501" t="s">
        <v>256</v>
      </c>
      <c r="C14" s="13" t="s">
        <v>248</v>
      </c>
      <c r="D14" s="24"/>
      <c r="E14" s="24"/>
      <c r="F14" s="24"/>
      <c r="G14" s="566">
        <f>F15*E15+F16*E16</f>
        <v>117510.40000000001</v>
      </c>
      <c r="H14" s="501" t="s">
        <v>257</v>
      </c>
    </row>
    <row r="15" spans="1:10" x14ac:dyDescent="0.25">
      <c r="A15" s="825"/>
      <c r="B15" s="501"/>
      <c r="C15" s="13" t="s">
        <v>250</v>
      </c>
      <c r="D15" s="24" t="s">
        <v>16</v>
      </c>
      <c r="E15" s="24">
        <v>1120</v>
      </c>
      <c r="F15" s="24">
        <f>F12</f>
        <v>52.46</v>
      </c>
      <c r="G15" s="646"/>
      <c r="H15" s="501"/>
    </row>
    <row r="16" spans="1:10" x14ac:dyDescent="0.25">
      <c r="A16" s="825"/>
      <c r="B16" s="501"/>
      <c r="C16" s="13" t="s">
        <v>251</v>
      </c>
      <c r="D16" s="24" t="s">
        <v>16</v>
      </c>
      <c r="E16" s="24">
        <v>1120</v>
      </c>
      <c r="F16" s="24">
        <f>F15</f>
        <v>52.46</v>
      </c>
      <c r="G16" s="646"/>
      <c r="H16" s="501"/>
    </row>
    <row r="17" spans="1:8" ht="25.5" x14ac:dyDescent="0.25">
      <c r="A17" s="825"/>
      <c r="B17" s="501"/>
      <c r="C17" s="13" t="s">
        <v>252</v>
      </c>
      <c r="D17" s="24"/>
      <c r="E17" s="24"/>
      <c r="F17" s="24"/>
      <c r="G17" s="647"/>
      <c r="H17" s="501"/>
    </row>
    <row r="18" spans="1:8" x14ac:dyDescent="0.25">
      <c r="A18" s="825">
        <v>4</v>
      </c>
      <c r="B18" s="501" t="s">
        <v>53</v>
      </c>
      <c r="C18" s="13" t="s">
        <v>248</v>
      </c>
      <c r="D18" s="24"/>
      <c r="E18" s="24"/>
      <c r="F18" s="24"/>
      <c r="G18" s="566">
        <f>(E19+E20)*F19</f>
        <v>73444</v>
      </c>
      <c r="H18" s="501" t="s">
        <v>258</v>
      </c>
    </row>
    <row r="19" spans="1:8" x14ac:dyDescent="0.25">
      <c r="A19" s="825"/>
      <c r="B19" s="501"/>
      <c r="C19" s="13" t="s">
        <v>250</v>
      </c>
      <c r="D19" s="24" t="s">
        <v>16</v>
      </c>
      <c r="E19" s="24">
        <v>700</v>
      </c>
      <c r="F19" s="24">
        <f>F16</f>
        <v>52.46</v>
      </c>
      <c r="G19" s="646"/>
      <c r="H19" s="501"/>
    </row>
    <row r="20" spans="1:8" x14ac:dyDescent="0.25">
      <c r="A20" s="825"/>
      <c r="B20" s="501"/>
      <c r="C20" s="13" t="s">
        <v>251</v>
      </c>
      <c r="D20" s="24" t="s">
        <v>16</v>
      </c>
      <c r="E20" s="24">
        <v>700</v>
      </c>
      <c r="F20" s="24">
        <f>F16</f>
        <v>52.46</v>
      </c>
      <c r="G20" s="646"/>
      <c r="H20" s="501"/>
    </row>
    <row r="21" spans="1:8" ht="25.5" x14ac:dyDescent="0.25">
      <c r="A21" s="825"/>
      <c r="B21" s="501"/>
      <c r="C21" s="13" t="s">
        <v>252</v>
      </c>
      <c r="D21" s="24"/>
      <c r="E21" s="24"/>
      <c r="F21" s="24"/>
      <c r="G21" s="647"/>
      <c r="H21" s="501"/>
    </row>
    <row r="22" spans="1:8" x14ac:dyDescent="0.25">
      <c r="A22" s="825">
        <v>5</v>
      </c>
      <c r="B22" s="501" t="s">
        <v>259</v>
      </c>
      <c r="C22" s="13" t="s">
        <v>248</v>
      </c>
      <c r="D22" s="24"/>
      <c r="E22" s="24"/>
      <c r="F22" s="24"/>
      <c r="G22" s="566">
        <f>(E23+E24)*F23</f>
        <v>73444</v>
      </c>
      <c r="H22" s="501" t="s">
        <v>258</v>
      </c>
    </row>
    <row r="23" spans="1:8" x14ac:dyDescent="0.25">
      <c r="A23" s="825"/>
      <c r="B23" s="501"/>
      <c r="C23" s="13" t="s">
        <v>250</v>
      </c>
      <c r="D23" s="24" t="s">
        <v>16</v>
      </c>
      <c r="E23" s="24">
        <f>E19</f>
        <v>700</v>
      </c>
      <c r="F23" s="24">
        <f>F20</f>
        <v>52.46</v>
      </c>
      <c r="G23" s="646"/>
      <c r="H23" s="501"/>
    </row>
    <row r="24" spans="1:8" x14ac:dyDescent="0.25">
      <c r="A24" s="825"/>
      <c r="B24" s="501"/>
      <c r="C24" s="13" t="s">
        <v>251</v>
      </c>
      <c r="D24" s="24" t="s">
        <v>16</v>
      </c>
      <c r="E24" s="24">
        <f>E20</f>
        <v>700</v>
      </c>
      <c r="F24" s="24">
        <f>F20</f>
        <v>52.46</v>
      </c>
      <c r="G24" s="646"/>
      <c r="H24" s="501"/>
    </row>
    <row r="25" spans="1:8" ht="25.5" x14ac:dyDescent="0.25">
      <c r="A25" s="825"/>
      <c r="B25" s="501"/>
      <c r="C25" s="13" t="s">
        <v>252</v>
      </c>
      <c r="D25" s="24"/>
      <c r="E25" s="24"/>
      <c r="F25" s="24"/>
      <c r="G25" s="647"/>
      <c r="H25" s="501"/>
    </row>
    <row r="26" spans="1:8" x14ac:dyDescent="0.25">
      <c r="A26" s="825">
        <v>6</v>
      </c>
      <c r="B26" s="501" t="s">
        <v>260</v>
      </c>
      <c r="C26" s="13" t="s">
        <v>248</v>
      </c>
      <c r="D26" s="24"/>
      <c r="E26" s="24"/>
      <c r="F26" s="24"/>
      <c r="G26" s="566">
        <f>(E27+E28)*F27</f>
        <v>29377.600000000002</v>
      </c>
      <c r="H26" s="501" t="s">
        <v>261</v>
      </c>
    </row>
    <row r="27" spans="1:8" x14ac:dyDescent="0.25">
      <c r="A27" s="825"/>
      <c r="B27" s="501"/>
      <c r="C27" s="13" t="s">
        <v>250</v>
      </c>
      <c r="D27" s="24" t="s">
        <v>16</v>
      </c>
      <c r="E27" s="24">
        <v>280</v>
      </c>
      <c r="F27" s="24">
        <f>F24</f>
        <v>52.46</v>
      </c>
      <c r="G27" s="646"/>
      <c r="H27" s="501"/>
    </row>
    <row r="28" spans="1:8" x14ac:dyDescent="0.25">
      <c r="A28" s="825"/>
      <c r="B28" s="501"/>
      <c r="C28" s="13" t="s">
        <v>251</v>
      </c>
      <c r="D28" s="24" t="s">
        <v>16</v>
      </c>
      <c r="E28" s="24">
        <v>280</v>
      </c>
      <c r="F28" s="24">
        <f>F27</f>
        <v>52.46</v>
      </c>
      <c r="G28" s="646"/>
      <c r="H28" s="501"/>
    </row>
    <row r="29" spans="1:8" ht="25.5" x14ac:dyDescent="0.25">
      <c r="A29" s="825"/>
      <c r="B29" s="501"/>
      <c r="C29" s="13" t="s">
        <v>252</v>
      </c>
      <c r="D29" s="24"/>
      <c r="E29" s="24"/>
      <c r="F29" s="24"/>
      <c r="G29" s="647"/>
      <c r="H29" s="501"/>
    </row>
    <row r="30" spans="1:8" x14ac:dyDescent="0.25">
      <c r="A30" s="825">
        <v>7</v>
      </c>
      <c r="B30" s="501" t="s">
        <v>262</v>
      </c>
      <c r="C30" s="13" t="s">
        <v>248</v>
      </c>
      <c r="D30" s="117"/>
      <c r="E30" s="24"/>
      <c r="F30" s="24"/>
      <c r="G30" s="566">
        <f>(E31+E32)*F31</f>
        <v>66099.600000000006</v>
      </c>
      <c r="H30" s="501" t="s">
        <v>263</v>
      </c>
    </row>
    <row r="31" spans="1:8" x14ac:dyDescent="0.25">
      <c r="A31" s="825"/>
      <c r="B31" s="501"/>
      <c r="C31" s="13" t="s">
        <v>250</v>
      </c>
      <c r="D31" s="24" t="s">
        <v>16</v>
      </c>
      <c r="E31" s="24">
        <v>280</v>
      </c>
      <c r="F31" s="24">
        <f>F28</f>
        <v>52.46</v>
      </c>
      <c r="G31" s="646"/>
      <c r="H31" s="501"/>
    </row>
    <row r="32" spans="1:8" x14ac:dyDescent="0.25">
      <c r="A32" s="825"/>
      <c r="B32" s="501"/>
      <c r="C32" s="13" t="s">
        <v>251</v>
      </c>
      <c r="D32" s="24" t="s">
        <v>16</v>
      </c>
      <c r="E32" s="24">
        <v>980</v>
      </c>
      <c r="F32" s="24">
        <f>F28</f>
        <v>52.46</v>
      </c>
      <c r="G32" s="646"/>
      <c r="H32" s="501"/>
    </row>
    <row r="33" spans="1:8" ht="25.5" x14ac:dyDescent="0.25">
      <c r="A33" s="825"/>
      <c r="B33" s="501"/>
      <c r="C33" s="13" t="s">
        <v>252</v>
      </c>
      <c r="D33" s="24"/>
      <c r="E33" s="24"/>
      <c r="F33" s="24"/>
      <c r="G33" s="647"/>
      <c r="H33" s="501"/>
    </row>
    <row r="34" spans="1:8" x14ac:dyDescent="0.25">
      <c r="A34" s="825">
        <v>8</v>
      </c>
      <c r="B34" s="501" t="s">
        <v>264</v>
      </c>
      <c r="C34" s="13" t="s">
        <v>248</v>
      </c>
      <c r="D34" s="117"/>
      <c r="E34" s="117"/>
      <c r="F34" s="117"/>
      <c r="G34" s="566">
        <f>(E35+E36)*F35</f>
        <v>154232.4</v>
      </c>
      <c r="H34" s="828" t="s">
        <v>265</v>
      </c>
    </row>
    <row r="35" spans="1:8" x14ac:dyDescent="0.25">
      <c r="A35" s="825"/>
      <c r="B35" s="501"/>
      <c r="C35" s="13" t="s">
        <v>250</v>
      </c>
      <c r="D35" s="24" t="s">
        <v>16</v>
      </c>
      <c r="E35" s="117">
        <v>1470</v>
      </c>
      <c r="F35" s="24">
        <f>F31</f>
        <v>52.46</v>
      </c>
      <c r="G35" s="646"/>
      <c r="H35" s="828"/>
    </row>
    <row r="36" spans="1:8" x14ac:dyDescent="0.25">
      <c r="A36" s="825"/>
      <c r="B36" s="501"/>
      <c r="C36" s="13" t="s">
        <v>251</v>
      </c>
      <c r="D36" s="24" t="s">
        <v>16</v>
      </c>
      <c r="E36" s="24">
        <v>1470</v>
      </c>
      <c r="F36" s="24">
        <f>F32</f>
        <v>52.46</v>
      </c>
      <c r="G36" s="646"/>
      <c r="H36" s="828"/>
    </row>
    <row r="37" spans="1:8" ht="25.5" x14ac:dyDescent="0.25">
      <c r="A37" s="825"/>
      <c r="B37" s="501"/>
      <c r="C37" s="13" t="s">
        <v>252</v>
      </c>
      <c r="D37" s="117"/>
      <c r="E37" s="117"/>
      <c r="F37" s="24"/>
      <c r="G37" s="647"/>
      <c r="H37" s="828"/>
    </row>
    <row r="38" spans="1:8" x14ac:dyDescent="0.25">
      <c r="A38" s="507">
        <v>9</v>
      </c>
      <c r="B38" s="501" t="s">
        <v>266</v>
      </c>
      <c r="C38" s="13" t="s">
        <v>248</v>
      </c>
      <c r="D38" s="117"/>
      <c r="E38" s="117"/>
      <c r="F38" s="24"/>
      <c r="G38" s="566">
        <f>(E39+E40)*F39</f>
        <v>53246.9</v>
      </c>
      <c r="H38" s="501" t="s">
        <v>267</v>
      </c>
    </row>
    <row r="39" spans="1:8" x14ac:dyDescent="0.25">
      <c r="A39" s="507"/>
      <c r="B39" s="501"/>
      <c r="C39" s="13" t="s">
        <v>250</v>
      </c>
      <c r="D39" s="24" t="s">
        <v>16</v>
      </c>
      <c r="E39" s="117">
        <v>525</v>
      </c>
      <c r="F39" s="24">
        <f>F35</f>
        <v>52.46</v>
      </c>
      <c r="G39" s="646"/>
      <c r="H39" s="501"/>
    </row>
    <row r="40" spans="1:8" x14ac:dyDescent="0.25">
      <c r="A40" s="507"/>
      <c r="B40" s="501"/>
      <c r="C40" s="13" t="s">
        <v>251</v>
      </c>
      <c r="D40" s="24" t="s">
        <v>16</v>
      </c>
      <c r="E40" s="24">
        <v>490</v>
      </c>
      <c r="F40" s="24">
        <f>F36</f>
        <v>52.46</v>
      </c>
      <c r="G40" s="646"/>
      <c r="H40" s="501"/>
    </row>
    <row r="41" spans="1:8" ht="25.5" x14ac:dyDescent="0.25">
      <c r="A41" s="507"/>
      <c r="B41" s="501"/>
      <c r="C41" s="13" t="s">
        <v>252</v>
      </c>
      <c r="D41" s="117"/>
      <c r="E41" s="117"/>
      <c r="F41" s="117"/>
      <c r="G41" s="647"/>
      <c r="H41" s="501"/>
    </row>
    <row r="42" spans="1:8" x14ac:dyDescent="0.25">
      <c r="A42" s="507">
        <v>10</v>
      </c>
      <c r="B42" s="501" t="s">
        <v>268</v>
      </c>
      <c r="C42" s="13" t="s">
        <v>248</v>
      </c>
      <c r="D42" s="24"/>
      <c r="E42" s="24"/>
      <c r="F42" s="24"/>
      <c r="G42" s="566">
        <f>(E43+E44)*F43</f>
        <v>29377.600000000002</v>
      </c>
      <c r="H42" s="501" t="s">
        <v>269</v>
      </c>
    </row>
    <row r="43" spans="1:8" x14ac:dyDescent="0.25">
      <c r="A43" s="507"/>
      <c r="B43" s="501"/>
      <c r="C43" s="13" t="s">
        <v>250</v>
      </c>
      <c r="D43" s="24" t="s">
        <v>16</v>
      </c>
      <c r="E43" s="24">
        <v>280</v>
      </c>
      <c r="F43" s="24">
        <f>F39</f>
        <v>52.46</v>
      </c>
      <c r="G43" s="646"/>
      <c r="H43" s="501"/>
    </row>
    <row r="44" spans="1:8" x14ac:dyDescent="0.25">
      <c r="A44" s="507"/>
      <c r="B44" s="501"/>
      <c r="C44" s="13" t="s">
        <v>251</v>
      </c>
      <c r="D44" s="24" t="s">
        <v>16</v>
      </c>
      <c r="E44" s="24">
        <v>280</v>
      </c>
      <c r="F44" s="24">
        <f>F40</f>
        <v>52.46</v>
      </c>
      <c r="G44" s="646"/>
      <c r="H44" s="501"/>
    </row>
    <row r="45" spans="1:8" ht="25.5" x14ac:dyDescent="0.25">
      <c r="A45" s="507"/>
      <c r="B45" s="501"/>
      <c r="C45" s="13" t="s">
        <v>252</v>
      </c>
      <c r="D45" s="24" t="s">
        <v>253</v>
      </c>
      <c r="E45" s="24"/>
      <c r="F45" s="24"/>
      <c r="G45" s="647"/>
      <c r="H45" s="501"/>
    </row>
    <row r="46" spans="1:8" x14ac:dyDescent="0.25">
      <c r="A46" s="507">
        <v>11</v>
      </c>
      <c r="B46" s="501" t="s">
        <v>270</v>
      </c>
      <c r="C46" s="13" t="s">
        <v>248</v>
      </c>
      <c r="D46" s="117"/>
      <c r="E46" s="117"/>
      <c r="F46" s="117"/>
      <c r="G46" s="566">
        <f>(E47+E48)*F47</f>
        <v>55083</v>
      </c>
      <c r="H46" s="501" t="s">
        <v>271</v>
      </c>
    </row>
    <row r="47" spans="1:8" x14ac:dyDescent="0.25">
      <c r="A47" s="507"/>
      <c r="B47" s="501"/>
      <c r="C47" s="13" t="s">
        <v>250</v>
      </c>
      <c r="D47" s="24" t="s">
        <v>16</v>
      </c>
      <c r="E47" s="117">
        <v>525</v>
      </c>
      <c r="F47" s="24">
        <f>F43</f>
        <v>52.46</v>
      </c>
      <c r="G47" s="646"/>
      <c r="H47" s="501"/>
    </row>
    <row r="48" spans="1:8" x14ac:dyDescent="0.25">
      <c r="A48" s="507"/>
      <c r="B48" s="501"/>
      <c r="C48" s="13" t="s">
        <v>251</v>
      </c>
      <c r="D48" s="24" t="s">
        <v>16</v>
      </c>
      <c r="E48" s="24">
        <v>525</v>
      </c>
      <c r="F48" s="24">
        <f>F44</f>
        <v>52.46</v>
      </c>
      <c r="G48" s="646"/>
      <c r="H48" s="501"/>
    </row>
    <row r="49" spans="1:10" ht="25.5" x14ac:dyDescent="0.25">
      <c r="A49" s="507"/>
      <c r="B49" s="501"/>
      <c r="C49" s="13" t="s">
        <v>252</v>
      </c>
      <c r="D49" s="117"/>
      <c r="E49" s="117"/>
      <c r="F49" s="24"/>
      <c r="G49" s="647"/>
      <c r="H49" s="501"/>
    </row>
    <row r="50" spans="1:10" x14ac:dyDescent="0.25">
      <c r="A50" s="825">
        <v>12</v>
      </c>
      <c r="B50" s="828" t="s">
        <v>272</v>
      </c>
      <c r="C50" s="13" t="s">
        <v>248</v>
      </c>
      <c r="D50" s="117"/>
      <c r="E50" s="117"/>
      <c r="F50" s="117"/>
      <c r="G50" s="566">
        <f>(E51+E52)*F51</f>
        <v>5508.3</v>
      </c>
      <c r="H50" s="501" t="s">
        <v>273</v>
      </c>
    </row>
    <row r="51" spans="1:10" x14ac:dyDescent="0.25">
      <c r="A51" s="825"/>
      <c r="B51" s="828"/>
      <c r="C51" s="13" t="s">
        <v>250</v>
      </c>
      <c r="D51" s="24" t="s">
        <v>16</v>
      </c>
      <c r="E51" s="24">
        <v>35</v>
      </c>
      <c r="F51" s="24">
        <f>F47</f>
        <v>52.46</v>
      </c>
      <c r="G51" s="646"/>
      <c r="H51" s="501"/>
    </row>
    <row r="52" spans="1:10" x14ac:dyDescent="0.25">
      <c r="A52" s="825"/>
      <c r="B52" s="828"/>
      <c r="C52" s="13" t="s">
        <v>251</v>
      </c>
      <c r="D52" s="24" t="s">
        <v>16</v>
      </c>
      <c r="E52" s="24">
        <v>70</v>
      </c>
      <c r="F52" s="24">
        <f>F48</f>
        <v>52.46</v>
      </c>
      <c r="G52" s="646"/>
      <c r="H52" s="501"/>
    </row>
    <row r="53" spans="1:10" ht="25.5" x14ac:dyDescent="0.25">
      <c r="A53" s="825"/>
      <c r="B53" s="828"/>
      <c r="C53" s="13" t="s">
        <v>252</v>
      </c>
      <c r="D53" s="117"/>
      <c r="E53" s="117"/>
      <c r="F53" s="24"/>
      <c r="G53" s="647"/>
      <c r="H53" s="501"/>
    </row>
    <row r="54" spans="1:10" x14ac:dyDescent="0.25">
      <c r="A54" s="509" t="s">
        <v>274</v>
      </c>
      <c r="B54" s="509"/>
      <c r="C54" s="509"/>
      <c r="D54" s="24" t="s">
        <v>16</v>
      </c>
      <c r="E54" s="24">
        <f>E51+E47+E43+E39+E35+E31+E27+E23+E19+E15+E11+E7</f>
        <v>7945</v>
      </c>
      <c r="F54" s="24"/>
      <c r="G54" s="1"/>
      <c r="H54" s="24"/>
    </row>
    <row r="55" spans="1:10" x14ac:dyDescent="0.25">
      <c r="A55" s="509" t="s">
        <v>275</v>
      </c>
      <c r="B55" s="509"/>
      <c r="C55" s="509"/>
      <c r="D55" s="24" t="s">
        <v>16</v>
      </c>
      <c r="E55" s="24">
        <f>E52+E48+E44+E40+E36+E32+E28+E24+E20+E16+E12+E8</f>
        <v>8645</v>
      </c>
      <c r="F55" s="24"/>
      <c r="G55" s="1"/>
      <c r="H55" s="24"/>
    </row>
    <row r="56" spans="1:10" s="46" customFormat="1" ht="14.45" customHeight="1" x14ac:dyDescent="0.25">
      <c r="A56" s="521" t="s">
        <v>327</v>
      </c>
      <c r="B56" s="522"/>
      <c r="C56" s="522"/>
      <c r="D56" s="522"/>
      <c r="E56" s="522"/>
      <c r="F56" s="523"/>
      <c r="G56" s="1">
        <f>SUM(G6:G53)</f>
        <v>870357.60000000009</v>
      </c>
      <c r="H56" s="119"/>
      <c r="I56"/>
      <c r="J56"/>
    </row>
    <row r="57" spans="1:10" ht="31.15" hidden="1" customHeight="1" x14ac:dyDescent="0.25">
      <c r="A57" s="529" t="s">
        <v>276</v>
      </c>
      <c r="B57" s="543"/>
      <c r="C57" s="543"/>
      <c r="D57" s="543"/>
      <c r="E57" s="543"/>
      <c r="F57" s="543"/>
      <c r="G57" s="543"/>
      <c r="H57" s="530"/>
    </row>
    <row r="58" spans="1:10" ht="15.75" x14ac:dyDescent="0.25">
      <c r="A58" s="637" t="s">
        <v>641</v>
      </c>
      <c r="B58" s="637"/>
      <c r="C58" s="637"/>
      <c r="D58" s="637"/>
      <c r="E58" s="637"/>
      <c r="F58" s="637"/>
      <c r="G58" s="637"/>
      <c r="H58" s="637"/>
    </row>
    <row r="59" spans="1:10" ht="25.5" x14ac:dyDescent="0.25">
      <c r="A59" s="24" t="s">
        <v>0</v>
      </c>
      <c r="B59" s="113" t="s">
        <v>211</v>
      </c>
      <c r="C59" s="24" t="s">
        <v>212</v>
      </c>
      <c r="D59" s="24" t="s">
        <v>213</v>
      </c>
      <c r="E59" s="24" t="s">
        <v>214</v>
      </c>
      <c r="F59" s="24" t="s">
        <v>234</v>
      </c>
      <c r="G59" s="24" t="s">
        <v>235</v>
      </c>
      <c r="H59" s="24" t="s">
        <v>5</v>
      </c>
    </row>
    <row r="60" spans="1:10" x14ac:dyDescent="0.25">
      <c r="A60" s="109"/>
      <c r="B60" s="529" t="s">
        <v>279</v>
      </c>
      <c r="C60" s="543"/>
      <c r="D60" s="543"/>
      <c r="E60" s="543"/>
      <c r="F60" s="530"/>
      <c r="G60" s="24"/>
      <c r="H60" s="13"/>
    </row>
    <row r="61" spans="1:10" ht="28.5" x14ac:dyDescent="0.25">
      <c r="A61" s="828">
        <v>1</v>
      </c>
      <c r="B61" s="501" t="s">
        <v>280</v>
      </c>
      <c r="C61" s="13" t="s">
        <v>281</v>
      </c>
      <c r="D61" s="24" t="s">
        <v>16</v>
      </c>
      <c r="E61" s="24">
        <v>50</v>
      </c>
      <c r="F61" s="114">
        <f>G61/84</f>
        <v>498.68571428571425</v>
      </c>
      <c r="G61" s="566">
        <v>41889.599999999999</v>
      </c>
      <c r="H61" s="13" t="s">
        <v>282</v>
      </c>
    </row>
    <row r="62" spans="1:10" x14ac:dyDescent="0.25">
      <c r="A62" s="828"/>
      <c r="B62" s="501"/>
      <c r="C62" s="13" t="s">
        <v>283</v>
      </c>
      <c r="D62" s="24" t="s">
        <v>16</v>
      </c>
      <c r="E62" s="24">
        <v>10</v>
      </c>
      <c r="F62" s="114">
        <f>G61/84</f>
        <v>498.68571428571425</v>
      </c>
      <c r="G62" s="646"/>
      <c r="H62" s="13" t="s">
        <v>284</v>
      </c>
    </row>
    <row r="63" spans="1:10" x14ac:dyDescent="0.25">
      <c r="A63" s="832"/>
      <c r="B63" s="682"/>
      <c r="C63" s="68" t="s">
        <v>285</v>
      </c>
      <c r="D63" s="49" t="s">
        <v>16</v>
      </c>
      <c r="E63" s="49">
        <v>24</v>
      </c>
      <c r="F63" s="115">
        <f>G61/84</f>
        <v>498.68571428571425</v>
      </c>
      <c r="G63" s="646"/>
      <c r="H63" s="120"/>
    </row>
    <row r="64" spans="1:10" ht="33" customHeight="1" x14ac:dyDescent="0.25">
      <c r="A64" s="833">
        <v>2</v>
      </c>
      <c r="B64" s="834" t="s">
        <v>290</v>
      </c>
      <c r="C64" s="116" t="s">
        <v>279</v>
      </c>
      <c r="D64" s="30"/>
      <c r="E64" s="30"/>
      <c r="F64" s="30"/>
      <c r="G64" s="537">
        <v>275858.40000000002</v>
      </c>
      <c r="H64" s="98" t="s">
        <v>300</v>
      </c>
    </row>
    <row r="65" spans="1:10" ht="14.45" customHeight="1" x14ac:dyDescent="0.25">
      <c r="A65" s="833"/>
      <c r="B65" s="834"/>
      <c r="C65" s="116" t="s">
        <v>291</v>
      </c>
      <c r="D65" s="30" t="s">
        <v>16</v>
      </c>
      <c r="E65" s="30">
        <v>15</v>
      </c>
      <c r="F65" s="30"/>
      <c r="G65" s="538"/>
      <c r="H65" s="98" t="s">
        <v>292</v>
      </c>
    </row>
    <row r="66" spans="1:10" ht="14.45" customHeight="1" x14ac:dyDescent="0.25">
      <c r="A66" s="833"/>
      <c r="B66" s="834"/>
      <c r="C66" s="116" t="s">
        <v>293</v>
      </c>
      <c r="D66" s="30" t="s">
        <v>16</v>
      </c>
      <c r="E66" s="30">
        <v>150</v>
      </c>
      <c r="F66" s="30"/>
      <c r="G66" s="538"/>
      <c r="H66" s="98" t="s">
        <v>294</v>
      </c>
    </row>
    <row r="67" spans="1:10" ht="14.45" customHeight="1" x14ac:dyDescent="0.25">
      <c r="A67" s="833"/>
      <c r="B67" s="834"/>
      <c r="C67" s="116" t="s">
        <v>295</v>
      </c>
      <c r="D67" s="30" t="s">
        <v>16</v>
      </c>
      <c r="E67" s="30">
        <v>175</v>
      </c>
      <c r="F67" s="30"/>
      <c r="G67" s="538"/>
      <c r="H67" s="98" t="s">
        <v>296</v>
      </c>
    </row>
    <row r="68" spans="1:10" ht="14.45" customHeight="1" x14ac:dyDescent="0.25">
      <c r="A68" s="833"/>
      <c r="B68" s="834"/>
      <c r="C68" s="116" t="s">
        <v>297</v>
      </c>
      <c r="D68" s="30" t="s">
        <v>16</v>
      </c>
      <c r="E68" s="30">
        <v>90</v>
      </c>
      <c r="F68" s="30"/>
      <c r="G68" s="538"/>
      <c r="H68" s="98" t="s">
        <v>298</v>
      </c>
    </row>
    <row r="69" spans="1:10" x14ac:dyDescent="0.25">
      <c r="A69" s="833"/>
      <c r="B69" s="834"/>
      <c r="C69" s="116" t="s">
        <v>299</v>
      </c>
      <c r="D69" s="30" t="s">
        <v>16</v>
      </c>
      <c r="E69" s="30">
        <v>15</v>
      </c>
      <c r="F69" s="30"/>
      <c r="G69" s="539"/>
      <c r="H69" s="98"/>
    </row>
    <row r="70" spans="1:10" s="46" customFormat="1" x14ac:dyDescent="0.25">
      <c r="A70" s="509" t="s">
        <v>100</v>
      </c>
      <c r="B70" s="509"/>
      <c r="C70" s="509"/>
      <c r="D70" s="509"/>
      <c r="E70" s="509"/>
      <c r="F70" s="509"/>
      <c r="G70" s="1">
        <f>SUM(G61:G69)</f>
        <v>317748</v>
      </c>
      <c r="H70" s="13"/>
      <c r="I70"/>
      <c r="J70"/>
    </row>
    <row r="71" spans="1:10" x14ac:dyDescent="0.25">
      <c r="A71" s="835" t="s">
        <v>45</v>
      </c>
      <c r="B71" s="835"/>
      <c r="C71" s="835"/>
      <c r="D71" s="835"/>
      <c r="E71" s="835"/>
      <c r="F71" s="835"/>
      <c r="G71" s="835"/>
      <c r="H71" s="835"/>
    </row>
    <row r="72" spans="1:10" x14ac:dyDescent="0.25">
      <c r="A72" s="769" t="s">
        <v>286</v>
      </c>
      <c r="B72" s="769"/>
      <c r="C72" s="769"/>
      <c r="D72" s="769"/>
      <c r="E72" s="769"/>
      <c r="F72" s="769"/>
      <c r="G72" s="769"/>
      <c r="H72" s="769"/>
    </row>
    <row r="73" spans="1:10" x14ac:dyDescent="0.25">
      <c r="A73" s="769" t="s">
        <v>287</v>
      </c>
      <c r="B73" s="769"/>
      <c r="C73" s="769"/>
      <c r="D73" s="769"/>
      <c r="E73" s="769"/>
      <c r="F73" s="769"/>
      <c r="G73" s="769"/>
      <c r="H73" s="769"/>
    </row>
    <row r="74" spans="1:10" x14ac:dyDescent="0.25">
      <c r="A74" s="769" t="s">
        <v>288</v>
      </c>
      <c r="B74" s="769"/>
      <c r="C74" s="769"/>
      <c r="D74" s="769"/>
      <c r="E74" s="769"/>
      <c r="F74" s="769"/>
      <c r="G74" s="769"/>
      <c r="H74" s="769"/>
    </row>
    <row r="75" spans="1:10" x14ac:dyDescent="0.25">
      <c r="A75" s="769" t="s">
        <v>289</v>
      </c>
      <c r="B75" s="769"/>
      <c r="C75" s="769"/>
      <c r="D75" s="769"/>
      <c r="E75" s="769"/>
      <c r="F75" s="769"/>
      <c r="G75" s="769"/>
      <c r="H75" s="769"/>
    </row>
    <row r="76" spans="1:10" ht="15.75" x14ac:dyDescent="0.25">
      <c r="A76" s="819" t="s">
        <v>506</v>
      </c>
      <c r="B76" s="819"/>
      <c r="C76" s="819"/>
      <c r="D76" s="819"/>
      <c r="E76" s="819"/>
      <c r="F76" s="819"/>
      <c r="G76" s="819"/>
      <c r="H76" s="819"/>
    </row>
    <row r="77" spans="1:10" x14ac:dyDescent="0.25">
      <c r="A77" s="24" t="s">
        <v>0</v>
      </c>
      <c r="B77" s="107" t="s">
        <v>211</v>
      </c>
      <c r="C77" s="4" t="s">
        <v>212</v>
      </c>
      <c r="D77" s="24" t="s">
        <v>213</v>
      </c>
      <c r="E77" s="4" t="s">
        <v>214</v>
      </c>
      <c r="F77" s="31"/>
      <c r="G77" s="4" t="s">
        <v>189</v>
      </c>
      <c r="H77" s="31"/>
    </row>
    <row r="78" spans="1:10" x14ac:dyDescent="0.25">
      <c r="A78" s="825">
        <v>1</v>
      </c>
      <c r="B78" s="501" t="s">
        <v>280</v>
      </c>
      <c r="C78" s="580" t="s">
        <v>328</v>
      </c>
      <c r="D78" s="580"/>
      <c r="E78" s="580"/>
      <c r="F78" s="31"/>
      <c r="H78" s="31"/>
    </row>
    <row r="79" spans="1:10" x14ac:dyDescent="0.25">
      <c r="A79" s="825"/>
      <c r="B79" s="501"/>
      <c r="C79" s="88" t="s">
        <v>329</v>
      </c>
      <c r="D79" s="4" t="s">
        <v>16</v>
      </c>
      <c r="E79" s="4">
        <v>50</v>
      </c>
      <c r="F79" s="31"/>
      <c r="G79" s="1"/>
      <c r="H79" s="31"/>
    </row>
    <row r="80" spans="1:10" x14ac:dyDescent="0.25">
      <c r="A80" s="825"/>
      <c r="B80" s="501"/>
      <c r="C80" s="88" t="s">
        <v>330</v>
      </c>
      <c r="D80" s="4" t="s">
        <v>16</v>
      </c>
      <c r="E80" s="4">
        <v>50</v>
      </c>
      <c r="F80" s="31"/>
      <c r="G80" s="1"/>
      <c r="H80" s="31"/>
    </row>
    <row r="81" spans="1:10" ht="63" customHeight="1" x14ac:dyDescent="0.25">
      <c r="A81" s="825"/>
      <c r="B81" s="501"/>
      <c r="C81" s="88" t="s">
        <v>331</v>
      </c>
      <c r="D81" s="4" t="s">
        <v>16</v>
      </c>
      <c r="E81" s="4">
        <v>50</v>
      </c>
      <c r="F81" s="31"/>
      <c r="G81" s="1"/>
      <c r="H81" s="31"/>
    </row>
    <row r="82" spans="1:10" x14ac:dyDescent="0.25">
      <c r="A82" s="109"/>
      <c r="B82" s="13"/>
      <c r="C82" s="88" t="s">
        <v>332</v>
      </c>
      <c r="D82" s="4" t="s">
        <v>16</v>
      </c>
      <c r="E82" s="4">
        <v>10</v>
      </c>
      <c r="F82" s="31"/>
      <c r="G82" s="1"/>
      <c r="H82" s="31"/>
    </row>
    <row r="83" spans="1:10" x14ac:dyDescent="0.25">
      <c r="A83" s="521" t="s">
        <v>100</v>
      </c>
      <c r="B83" s="522"/>
      <c r="C83" s="522"/>
      <c r="D83" s="522"/>
      <c r="E83" s="522"/>
      <c r="F83" s="523"/>
      <c r="G83" s="1">
        <v>9945.6</v>
      </c>
      <c r="H83" s="31"/>
    </row>
    <row r="84" spans="1:10" ht="14.45" customHeight="1" x14ac:dyDescent="0.25">
      <c r="A84" s="831" t="s">
        <v>45</v>
      </c>
      <c r="B84" s="831"/>
      <c r="C84" s="831"/>
      <c r="D84" s="831"/>
      <c r="E84" s="831"/>
      <c r="F84" s="831"/>
      <c r="G84" s="831"/>
      <c r="H84" s="831"/>
    </row>
    <row r="85" spans="1:10" ht="14.45" customHeight="1" x14ac:dyDescent="0.25">
      <c r="A85" s="726" t="s">
        <v>333</v>
      </c>
      <c r="B85" s="726"/>
      <c r="C85" s="726"/>
      <c r="D85" s="726"/>
      <c r="E85" s="726"/>
      <c r="F85" s="726"/>
      <c r="G85" s="726"/>
      <c r="H85" s="726"/>
    </row>
    <row r="86" spans="1:10" ht="14.45" customHeight="1" x14ac:dyDescent="0.25">
      <c r="A86" s="726" t="s">
        <v>334</v>
      </c>
      <c r="B86" s="726"/>
      <c r="C86" s="726"/>
      <c r="D86" s="726"/>
      <c r="E86" s="726"/>
      <c r="F86" s="726"/>
      <c r="G86" s="726"/>
      <c r="H86" s="726"/>
    </row>
    <row r="87" spans="1:10" ht="14.45" customHeight="1" x14ac:dyDescent="0.25">
      <c r="A87" s="726" t="s">
        <v>335</v>
      </c>
      <c r="B87" s="726"/>
      <c r="C87" s="726"/>
      <c r="D87" s="726"/>
      <c r="E87" s="726"/>
      <c r="F87" s="726"/>
      <c r="G87" s="726"/>
      <c r="H87" s="726"/>
    </row>
    <row r="88" spans="1:10" ht="14.45" customHeight="1" x14ac:dyDescent="0.25">
      <c r="A88" s="830" t="s">
        <v>336</v>
      </c>
      <c r="B88" s="830"/>
      <c r="C88" s="830"/>
      <c r="D88" s="830"/>
      <c r="E88" s="830"/>
      <c r="F88" s="830"/>
      <c r="G88" s="830"/>
      <c r="H88" s="830"/>
    </row>
    <row r="89" spans="1:10" ht="15.75" x14ac:dyDescent="0.25">
      <c r="A89" s="819" t="s">
        <v>470</v>
      </c>
      <c r="B89" s="819"/>
      <c r="C89" s="819"/>
      <c r="D89" s="819"/>
      <c r="E89" s="819"/>
      <c r="F89" s="819"/>
      <c r="G89" s="819"/>
      <c r="H89" s="819"/>
    </row>
    <row r="90" spans="1:10" ht="25.5" x14ac:dyDescent="0.25">
      <c r="A90" s="24" t="s">
        <v>0</v>
      </c>
      <c r="B90" s="113" t="s">
        <v>211</v>
      </c>
      <c r="C90" s="24" t="s">
        <v>212</v>
      </c>
      <c r="D90" s="24" t="s">
        <v>213</v>
      </c>
      <c r="E90" s="24" t="s">
        <v>214</v>
      </c>
      <c r="F90" s="24" t="s">
        <v>234</v>
      </c>
      <c r="G90" s="24" t="s">
        <v>235</v>
      </c>
      <c r="H90" s="24" t="s">
        <v>5</v>
      </c>
      <c r="I90" s="38" t="s">
        <v>235</v>
      </c>
      <c r="J90" s="47"/>
    </row>
    <row r="91" spans="1:10" x14ac:dyDescent="0.25">
      <c r="A91" s="507">
        <v>1</v>
      </c>
      <c r="B91" s="501" t="s">
        <v>337</v>
      </c>
      <c r="C91" s="507" t="s">
        <v>248</v>
      </c>
      <c r="D91" s="507"/>
      <c r="E91" s="507"/>
      <c r="F91" s="507"/>
      <c r="G91" s="627">
        <f>(E92*F92)+(E93*F93)</f>
        <v>13639.08</v>
      </c>
      <c r="H91" s="507" t="s">
        <v>338</v>
      </c>
      <c r="I91" s="38"/>
      <c r="J91" s="47"/>
    </row>
    <row r="92" spans="1:10" x14ac:dyDescent="0.25">
      <c r="A92" s="507"/>
      <c r="B92" s="501"/>
      <c r="C92" s="13" t="s">
        <v>250</v>
      </c>
      <c r="D92" s="24" t="s">
        <v>16</v>
      </c>
      <c r="E92" s="24">
        <v>86</v>
      </c>
      <c r="F92" s="1">
        <v>74.94</v>
      </c>
      <c r="G92" s="627"/>
      <c r="H92" s="507"/>
      <c r="I92" s="38">
        <v>10944.934000000001</v>
      </c>
      <c r="J92" s="47"/>
    </row>
    <row r="93" spans="1:10" ht="38.25" x14ac:dyDescent="0.25">
      <c r="A93" s="507"/>
      <c r="B93" s="501"/>
      <c r="C93" s="13" t="s">
        <v>251</v>
      </c>
      <c r="D93" s="24" t="s">
        <v>16</v>
      </c>
      <c r="E93" s="24">
        <v>96</v>
      </c>
      <c r="F93" s="1">
        <v>74.94</v>
      </c>
      <c r="G93" s="627"/>
      <c r="H93" s="13" t="s">
        <v>339</v>
      </c>
      <c r="I93" s="38"/>
      <c r="J93" s="47"/>
    </row>
    <row r="94" spans="1:10" x14ac:dyDescent="0.25">
      <c r="A94" s="507"/>
      <c r="B94" s="501"/>
      <c r="C94" s="501" t="s">
        <v>340</v>
      </c>
      <c r="D94" s="501"/>
      <c r="E94" s="501"/>
      <c r="F94" s="501"/>
      <c r="G94" s="627"/>
      <c r="H94" s="13"/>
      <c r="I94" s="38"/>
      <c r="J94" s="47"/>
    </row>
    <row r="95" spans="1:10" x14ac:dyDescent="0.25">
      <c r="A95" s="507">
        <v>2</v>
      </c>
      <c r="B95" s="501" t="s">
        <v>341</v>
      </c>
      <c r="C95" s="497" t="s">
        <v>248</v>
      </c>
      <c r="D95" s="497"/>
      <c r="E95" s="497"/>
      <c r="F95" s="497"/>
      <c r="G95" s="627">
        <f>E96*F96</f>
        <v>4796.16</v>
      </c>
      <c r="H95" s="507" t="s">
        <v>342</v>
      </c>
      <c r="I95" s="38"/>
      <c r="J95" s="47"/>
    </row>
    <row r="96" spans="1:10" x14ac:dyDescent="0.25">
      <c r="A96" s="507"/>
      <c r="B96" s="501"/>
      <c r="C96" s="13" t="s">
        <v>250</v>
      </c>
      <c r="D96" s="24" t="s">
        <v>16</v>
      </c>
      <c r="E96" s="24">
        <v>64</v>
      </c>
      <c r="F96" s="1">
        <v>74.94</v>
      </c>
      <c r="G96" s="627"/>
      <c r="H96" s="507"/>
      <c r="I96" s="38">
        <v>3848.768</v>
      </c>
      <c r="J96" s="47"/>
    </row>
    <row r="97" spans="1:10" x14ac:dyDescent="0.25">
      <c r="A97" s="507"/>
      <c r="B97" s="501"/>
      <c r="C97" s="501" t="s">
        <v>343</v>
      </c>
      <c r="D97" s="501"/>
      <c r="E97" s="501"/>
      <c r="F97" s="501"/>
      <c r="G97" s="627"/>
      <c r="H97" s="507"/>
      <c r="I97" s="38"/>
      <c r="J97" s="47"/>
    </row>
    <row r="98" spans="1:10" x14ac:dyDescent="0.25">
      <c r="A98" s="825">
        <v>3</v>
      </c>
      <c r="B98" s="501" t="s">
        <v>344</v>
      </c>
      <c r="C98" s="497" t="s">
        <v>248</v>
      </c>
      <c r="D98" s="497"/>
      <c r="E98" s="497"/>
      <c r="F98" s="497"/>
      <c r="G98" s="627">
        <f>(E99*F99)+(E100*F100)</f>
        <v>7194.24</v>
      </c>
      <c r="H98" s="507" t="s">
        <v>339</v>
      </c>
      <c r="I98" s="38"/>
      <c r="J98" s="47"/>
    </row>
    <row r="99" spans="1:10" x14ac:dyDescent="0.25">
      <c r="A99" s="825"/>
      <c r="B99" s="501"/>
      <c r="C99" s="13" t="s">
        <v>250</v>
      </c>
      <c r="D99" s="24" t="s">
        <v>16</v>
      </c>
      <c r="E99" s="24">
        <v>32</v>
      </c>
      <c r="F99" s="1">
        <v>74.94</v>
      </c>
      <c r="G99" s="627"/>
      <c r="H99" s="507"/>
      <c r="I99" s="38">
        <v>5773.152</v>
      </c>
      <c r="J99" s="47"/>
    </row>
    <row r="100" spans="1:10" x14ac:dyDescent="0.25">
      <c r="A100" s="825"/>
      <c r="B100" s="501"/>
      <c r="C100" s="13" t="s">
        <v>251</v>
      </c>
      <c r="D100" s="24" t="s">
        <v>16</v>
      </c>
      <c r="E100" s="24">
        <v>64</v>
      </c>
      <c r="F100" s="1">
        <v>74.94</v>
      </c>
      <c r="G100" s="627"/>
      <c r="H100" s="507"/>
      <c r="I100" s="38"/>
      <c r="J100" s="47"/>
    </row>
    <row r="101" spans="1:10" x14ac:dyDescent="0.25">
      <c r="A101" s="825"/>
      <c r="B101" s="501"/>
      <c r="C101" s="501" t="s">
        <v>345</v>
      </c>
      <c r="D101" s="501"/>
      <c r="E101" s="501"/>
      <c r="F101" s="501"/>
      <c r="G101" s="627"/>
      <c r="H101" s="507"/>
      <c r="I101" s="38"/>
      <c r="J101" s="47"/>
    </row>
    <row r="102" spans="1:10" x14ac:dyDescent="0.25">
      <c r="A102" s="825">
        <v>4</v>
      </c>
      <c r="B102" s="501" t="s">
        <v>346</v>
      </c>
      <c r="C102" s="497" t="s">
        <v>248</v>
      </c>
      <c r="D102" s="497"/>
      <c r="E102" s="497"/>
      <c r="F102" s="497"/>
      <c r="G102" s="627">
        <f>(E103*F103)+(E104*F104)</f>
        <v>19184.64</v>
      </c>
      <c r="H102" s="507" t="s">
        <v>347</v>
      </c>
      <c r="I102" s="38"/>
      <c r="J102" s="47"/>
    </row>
    <row r="103" spans="1:10" x14ac:dyDescent="0.25">
      <c r="A103" s="825"/>
      <c r="B103" s="501"/>
      <c r="C103" s="13" t="s">
        <v>250</v>
      </c>
      <c r="D103" s="24" t="s">
        <v>16</v>
      </c>
      <c r="E103" s="24">
        <v>128</v>
      </c>
      <c r="F103" s="1">
        <v>74.94</v>
      </c>
      <c r="G103" s="627"/>
      <c r="H103" s="507"/>
      <c r="I103" s="38">
        <v>11546.304</v>
      </c>
      <c r="J103" s="47"/>
    </row>
    <row r="104" spans="1:10" x14ac:dyDescent="0.25">
      <c r="A104" s="825"/>
      <c r="B104" s="501"/>
      <c r="C104" s="13" t="s">
        <v>251</v>
      </c>
      <c r="D104" s="24" t="s">
        <v>16</v>
      </c>
      <c r="E104" s="24">
        <v>128</v>
      </c>
      <c r="F104" s="1">
        <v>74.94</v>
      </c>
      <c r="G104" s="627"/>
      <c r="H104" s="507"/>
      <c r="I104" s="38"/>
      <c r="J104" s="47"/>
    </row>
    <row r="105" spans="1:10" x14ac:dyDescent="0.25">
      <c r="A105" s="825"/>
      <c r="B105" s="501"/>
      <c r="C105" s="501" t="s">
        <v>345</v>
      </c>
      <c r="D105" s="501"/>
      <c r="E105" s="501"/>
      <c r="F105" s="501"/>
      <c r="G105" s="627"/>
      <c r="H105" s="507"/>
      <c r="I105" s="38"/>
      <c r="J105" s="47"/>
    </row>
    <row r="106" spans="1:10" x14ac:dyDescent="0.25">
      <c r="A106" s="825">
        <v>5</v>
      </c>
      <c r="B106" s="828" t="s">
        <v>348</v>
      </c>
      <c r="C106" s="497" t="s">
        <v>248</v>
      </c>
      <c r="D106" s="497"/>
      <c r="E106" s="497"/>
      <c r="F106" s="497"/>
      <c r="G106" s="627">
        <f>(E107*F107)+(E108*F108)</f>
        <v>11990.4</v>
      </c>
      <c r="H106" s="507" t="s">
        <v>349</v>
      </c>
      <c r="I106" s="38"/>
      <c r="J106" s="47"/>
    </row>
    <row r="107" spans="1:10" x14ac:dyDescent="0.25">
      <c r="A107" s="825"/>
      <c r="B107" s="828"/>
      <c r="C107" s="23" t="s">
        <v>250</v>
      </c>
      <c r="D107" s="24" t="s">
        <v>16</v>
      </c>
      <c r="E107" s="24">
        <v>64</v>
      </c>
      <c r="F107" s="1">
        <v>74.94</v>
      </c>
      <c r="G107" s="627"/>
      <c r="H107" s="507"/>
      <c r="I107" s="38">
        <v>9621.92</v>
      </c>
      <c r="J107" s="47"/>
    </row>
    <row r="108" spans="1:10" x14ac:dyDescent="0.25">
      <c r="A108" s="825"/>
      <c r="B108" s="828"/>
      <c r="C108" s="13" t="s">
        <v>251</v>
      </c>
      <c r="D108" s="24" t="s">
        <v>16</v>
      </c>
      <c r="E108" s="24">
        <v>96</v>
      </c>
      <c r="F108" s="1">
        <v>74.94</v>
      </c>
      <c r="G108" s="627"/>
      <c r="H108" s="507"/>
      <c r="I108" s="38"/>
      <c r="J108" s="47"/>
    </row>
    <row r="109" spans="1:10" x14ac:dyDescent="0.25">
      <c r="A109" s="825"/>
      <c r="B109" s="828"/>
      <c r="C109" s="501" t="s">
        <v>345</v>
      </c>
      <c r="D109" s="501"/>
      <c r="E109" s="501"/>
      <c r="F109" s="501"/>
      <c r="G109" s="627"/>
      <c r="H109" s="507"/>
      <c r="I109" s="38"/>
      <c r="J109" s="47"/>
    </row>
    <row r="110" spans="1:10" x14ac:dyDescent="0.25">
      <c r="A110" s="825">
        <v>6</v>
      </c>
      <c r="B110" s="828" t="s">
        <v>350</v>
      </c>
      <c r="C110" s="672" t="s">
        <v>248</v>
      </c>
      <c r="D110" s="672"/>
      <c r="E110" s="672"/>
      <c r="F110" s="672"/>
      <c r="G110" s="627">
        <f>(E111*F111)+(E112*F112)+(E113*F113)+(E114*F114)</f>
        <v>16187.039999999999</v>
      </c>
      <c r="H110" s="507" t="s">
        <v>351</v>
      </c>
      <c r="I110" s="38"/>
      <c r="J110" s="47"/>
    </row>
    <row r="111" spans="1:10" x14ac:dyDescent="0.25">
      <c r="A111" s="825"/>
      <c r="B111" s="828"/>
      <c r="C111" s="13" t="s">
        <v>250</v>
      </c>
      <c r="D111" s="24" t="s">
        <v>16</v>
      </c>
      <c r="E111" s="24">
        <v>54</v>
      </c>
      <c r="F111" s="1">
        <v>74.94</v>
      </c>
      <c r="G111" s="627"/>
      <c r="H111" s="507"/>
      <c r="I111" s="38">
        <v>12989.591999999999</v>
      </c>
      <c r="J111" s="47"/>
    </row>
    <row r="112" spans="1:10" x14ac:dyDescent="0.25">
      <c r="A112" s="825"/>
      <c r="B112" s="828"/>
      <c r="C112" s="13" t="s">
        <v>251</v>
      </c>
      <c r="D112" s="24" t="s">
        <v>16</v>
      </c>
      <c r="E112" s="24">
        <v>54</v>
      </c>
      <c r="F112" s="1">
        <v>74.94</v>
      </c>
      <c r="G112" s="627"/>
      <c r="H112" s="507"/>
      <c r="I112" s="38"/>
      <c r="J112" s="47"/>
    </row>
    <row r="113" spans="1:10" x14ac:dyDescent="0.25">
      <c r="A113" s="825"/>
      <c r="B113" s="828"/>
      <c r="C113" s="13" t="s">
        <v>250</v>
      </c>
      <c r="D113" s="24" t="s">
        <v>16</v>
      </c>
      <c r="E113" s="24">
        <v>54</v>
      </c>
      <c r="F113" s="1">
        <v>74.94</v>
      </c>
      <c r="G113" s="627"/>
      <c r="H113" s="507" t="s">
        <v>352</v>
      </c>
      <c r="I113" s="38"/>
      <c r="J113" s="47"/>
    </row>
    <row r="114" spans="1:10" x14ac:dyDescent="0.25">
      <c r="A114" s="825"/>
      <c r="B114" s="828"/>
      <c r="C114" s="13" t="s">
        <v>251</v>
      </c>
      <c r="D114" s="24" t="s">
        <v>16</v>
      </c>
      <c r="E114" s="24">
        <v>54</v>
      </c>
      <c r="F114" s="1">
        <v>74.94</v>
      </c>
      <c r="G114" s="627"/>
      <c r="H114" s="507"/>
      <c r="I114" s="38"/>
      <c r="J114" s="47"/>
    </row>
    <row r="115" spans="1:10" x14ac:dyDescent="0.25">
      <c r="A115" s="825"/>
      <c r="B115" s="828"/>
      <c r="C115" s="501" t="s">
        <v>353</v>
      </c>
      <c r="D115" s="501"/>
      <c r="E115" s="501"/>
      <c r="F115" s="501"/>
      <c r="G115" s="627"/>
      <c r="H115" s="507"/>
      <c r="I115" s="38"/>
      <c r="J115" s="47"/>
    </row>
    <row r="116" spans="1:10" x14ac:dyDescent="0.25">
      <c r="A116" s="825">
        <v>7</v>
      </c>
      <c r="B116" s="828" t="s">
        <v>354</v>
      </c>
      <c r="C116" s="672" t="s">
        <v>248</v>
      </c>
      <c r="D116" s="672"/>
      <c r="E116" s="672"/>
      <c r="F116" s="672"/>
      <c r="G116" s="627">
        <f>(E117*F117)+(E118*F118)</f>
        <v>40092.9</v>
      </c>
      <c r="H116" s="82"/>
      <c r="I116" s="38"/>
      <c r="J116" s="47"/>
    </row>
    <row r="117" spans="1:10" x14ac:dyDescent="0.25">
      <c r="A117" s="825"/>
      <c r="B117" s="828"/>
      <c r="C117" s="13" t="s">
        <v>251</v>
      </c>
      <c r="D117" s="113" t="s">
        <v>16</v>
      </c>
      <c r="E117" s="113">
        <v>35</v>
      </c>
      <c r="F117" s="1">
        <v>74.94</v>
      </c>
      <c r="G117" s="627"/>
      <c r="H117" s="109" t="s">
        <v>355</v>
      </c>
      <c r="I117" s="38">
        <v>32173.295000000002</v>
      </c>
      <c r="J117" s="47"/>
    </row>
    <row r="118" spans="1:10" x14ac:dyDescent="0.25">
      <c r="A118" s="825"/>
      <c r="B118" s="828"/>
      <c r="C118" s="13" t="s">
        <v>251</v>
      </c>
      <c r="D118" s="113" t="s">
        <v>16</v>
      </c>
      <c r="E118" s="113">
        <v>500</v>
      </c>
      <c r="F118" s="1">
        <v>74.94</v>
      </c>
      <c r="G118" s="627"/>
      <c r="H118" s="828" t="s">
        <v>356</v>
      </c>
      <c r="I118" s="38"/>
      <c r="J118" s="47"/>
    </row>
    <row r="119" spans="1:10" x14ac:dyDescent="0.25">
      <c r="A119" s="825"/>
      <c r="B119" s="828"/>
      <c r="C119" s="497" t="s">
        <v>353</v>
      </c>
      <c r="D119" s="497"/>
      <c r="E119" s="497"/>
      <c r="F119" s="497"/>
      <c r="G119" s="627"/>
      <c r="H119" s="828"/>
      <c r="I119" s="38"/>
      <c r="J119" s="47"/>
    </row>
    <row r="120" spans="1:10" ht="38.25" x14ac:dyDescent="0.25">
      <c r="A120" s="507">
        <v>8</v>
      </c>
      <c r="B120" s="501" t="s">
        <v>357</v>
      </c>
      <c r="C120" s="497" t="s">
        <v>248</v>
      </c>
      <c r="D120" s="497"/>
      <c r="E120" s="497"/>
      <c r="F120" s="497"/>
      <c r="G120" s="627">
        <f>(E122*F122)+(E123*F123)+(E124*F124)</f>
        <v>25704.42</v>
      </c>
      <c r="H120" s="13" t="s">
        <v>358</v>
      </c>
      <c r="I120" s="38"/>
      <c r="J120" s="47"/>
    </row>
    <row r="121" spans="1:10" ht="15.75" x14ac:dyDescent="0.25">
      <c r="A121" s="507"/>
      <c r="B121" s="501"/>
      <c r="C121" s="497"/>
      <c r="D121" s="497"/>
      <c r="E121" s="497"/>
      <c r="F121" s="497"/>
      <c r="G121" s="627"/>
      <c r="H121" s="13" t="s">
        <v>359</v>
      </c>
      <c r="I121" s="38"/>
      <c r="J121" s="47"/>
    </row>
    <row r="122" spans="1:10" ht="15.75" x14ac:dyDescent="0.25">
      <c r="A122" s="507"/>
      <c r="B122" s="501"/>
      <c r="C122" s="13" t="s">
        <v>250</v>
      </c>
      <c r="D122" s="24" t="s">
        <v>16</v>
      </c>
      <c r="E122" s="24">
        <v>279</v>
      </c>
      <c r="F122" s="1">
        <v>74.94</v>
      </c>
      <c r="G122" s="627"/>
      <c r="H122" s="121" t="s">
        <v>360</v>
      </c>
      <c r="I122" s="38">
        <v>20626.991000000002</v>
      </c>
      <c r="J122" s="47"/>
    </row>
    <row r="123" spans="1:10" x14ac:dyDescent="0.25">
      <c r="A123" s="507"/>
      <c r="B123" s="501"/>
      <c r="C123" s="13" t="s">
        <v>250</v>
      </c>
      <c r="D123" s="24" t="s">
        <v>16</v>
      </c>
      <c r="E123" s="24">
        <v>32</v>
      </c>
      <c r="F123" s="1">
        <v>74.94</v>
      </c>
      <c r="G123" s="627"/>
      <c r="H123" s="13" t="s">
        <v>361</v>
      </c>
      <c r="I123" s="38"/>
      <c r="J123" s="47"/>
    </row>
    <row r="124" spans="1:10" x14ac:dyDescent="0.25">
      <c r="A124" s="507"/>
      <c r="B124" s="501"/>
      <c r="C124" s="13" t="s">
        <v>250</v>
      </c>
      <c r="D124" s="24" t="s">
        <v>16</v>
      </c>
      <c r="E124" s="24">
        <v>32</v>
      </c>
      <c r="F124" s="1">
        <v>74.94</v>
      </c>
      <c r="G124" s="627"/>
      <c r="H124" s="13" t="s">
        <v>362</v>
      </c>
      <c r="I124" s="38"/>
      <c r="J124" s="47"/>
    </row>
    <row r="125" spans="1:10" x14ac:dyDescent="0.25">
      <c r="A125" s="507"/>
      <c r="B125" s="501"/>
      <c r="C125" s="501" t="s">
        <v>353</v>
      </c>
      <c r="D125" s="501"/>
      <c r="E125" s="501"/>
      <c r="F125" s="501"/>
      <c r="G125" s="627"/>
      <c r="H125" s="82"/>
      <c r="I125" s="38"/>
      <c r="J125" s="47"/>
    </row>
    <row r="126" spans="1:10" x14ac:dyDescent="0.25">
      <c r="A126" s="507">
        <v>9</v>
      </c>
      <c r="B126" s="501" t="s">
        <v>363</v>
      </c>
      <c r="C126" s="497" t="s">
        <v>248</v>
      </c>
      <c r="D126" s="497"/>
      <c r="E126" s="497"/>
      <c r="F126" s="497"/>
      <c r="G126" s="627">
        <f>E127*F127</f>
        <v>2398.08</v>
      </c>
      <c r="H126" s="507" t="s">
        <v>361</v>
      </c>
      <c r="I126" s="38"/>
      <c r="J126" s="47"/>
    </row>
    <row r="127" spans="1:10" x14ac:dyDescent="0.25">
      <c r="A127" s="507"/>
      <c r="B127" s="501"/>
      <c r="C127" s="13" t="s">
        <v>250</v>
      </c>
      <c r="D127" s="24" t="s">
        <v>16</v>
      </c>
      <c r="E127" s="24">
        <v>32</v>
      </c>
      <c r="F127" s="1">
        <v>74.94</v>
      </c>
      <c r="G127" s="627"/>
      <c r="H127" s="507"/>
      <c r="I127" s="38">
        <v>1924.384</v>
      </c>
      <c r="J127" s="47"/>
    </row>
    <row r="128" spans="1:10" x14ac:dyDescent="0.25">
      <c r="A128" s="507"/>
      <c r="B128" s="501"/>
      <c r="C128" s="501" t="s">
        <v>353</v>
      </c>
      <c r="D128" s="501"/>
      <c r="E128" s="501"/>
      <c r="F128" s="501"/>
      <c r="G128" s="627"/>
      <c r="H128" s="507"/>
      <c r="I128" s="38"/>
      <c r="J128" s="47"/>
    </row>
    <row r="129" spans="1:10" x14ac:dyDescent="0.25">
      <c r="A129" s="507">
        <v>10</v>
      </c>
      <c r="B129" s="501" t="s">
        <v>364</v>
      </c>
      <c r="C129" s="497" t="s">
        <v>248</v>
      </c>
      <c r="D129" s="497"/>
      <c r="E129" s="497"/>
      <c r="F129" s="497"/>
      <c r="G129" s="627">
        <f>(E130*F130)+(E131*F131)</f>
        <v>7194.24</v>
      </c>
      <c r="H129" s="507" t="s">
        <v>339</v>
      </c>
      <c r="I129" s="38"/>
      <c r="J129" s="47"/>
    </row>
    <row r="130" spans="1:10" x14ac:dyDescent="0.25">
      <c r="A130" s="507"/>
      <c r="B130" s="501"/>
      <c r="C130" s="13" t="s">
        <v>250</v>
      </c>
      <c r="D130" s="24" t="s">
        <v>16</v>
      </c>
      <c r="E130" s="24">
        <v>64</v>
      </c>
      <c r="F130" s="1">
        <v>74.94</v>
      </c>
      <c r="G130" s="627"/>
      <c r="H130" s="507"/>
      <c r="I130" s="38">
        <v>5773.152</v>
      </c>
      <c r="J130" s="47"/>
    </row>
    <row r="131" spans="1:10" x14ac:dyDescent="0.25">
      <c r="A131" s="507"/>
      <c r="B131" s="501"/>
      <c r="C131" s="13" t="s">
        <v>251</v>
      </c>
      <c r="D131" s="24" t="s">
        <v>16</v>
      </c>
      <c r="E131" s="24">
        <v>32</v>
      </c>
      <c r="F131" s="1">
        <v>74.94</v>
      </c>
      <c r="G131" s="627"/>
      <c r="H131" s="507"/>
      <c r="I131" s="38"/>
      <c r="J131" s="47"/>
    </row>
    <row r="132" spans="1:10" x14ac:dyDescent="0.25">
      <c r="A132" s="507"/>
      <c r="B132" s="501"/>
      <c r="C132" s="501" t="s">
        <v>365</v>
      </c>
      <c r="D132" s="501"/>
      <c r="E132" s="501"/>
      <c r="F132" s="501"/>
      <c r="G132" s="627"/>
      <c r="H132" s="507"/>
      <c r="I132" s="38"/>
      <c r="J132" s="47"/>
    </row>
    <row r="133" spans="1:10" x14ac:dyDescent="0.25">
      <c r="A133" s="501">
        <v>11</v>
      </c>
      <c r="B133" s="501" t="s">
        <v>366</v>
      </c>
      <c r="C133" s="497" t="s">
        <v>248</v>
      </c>
      <c r="D133" s="497"/>
      <c r="E133" s="497"/>
      <c r="F133" s="497"/>
      <c r="G133" s="627">
        <f>(E134*F134)+(E135*F135)</f>
        <v>9667.26</v>
      </c>
      <c r="H133" s="501" t="s">
        <v>367</v>
      </c>
      <c r="I133" s="38"/>
      <c r="J133" s="47"/>
    </row>
    <row r="134" spans="1:10" x14ac:dyDescent="0.25">
      <c r="A134" s="501"/>
      <c r="B134" s="501"/>
      <c r="C134" s="13" t="s">
        <v>250</v>
      </c>
      <c r="D134" s="24" t="s">
        <v>16</v>
      </c>
      <c r="E134" s="24">
        <v>86</v>
      </c>
      <c r="F134" s="1">
        <v>74.94</v>
      </c>
      <c r="G134" s="627"/>
      <c r="H134" s="501"/>
      <c r="I134" s="38">
        <v>7757.6730000000007</v>
      </c>
      <c r="J134" s="47"/>
    </row>
    <row r="135" spans="1:10" x14ac:dyDescent="0.25">
      <c r="A135" s="501"/>
      <c r="B135" s="501"/>
      <c r="C135" s="13" t="s">
        <v>251</v>
      </c>
      <c r="D135" s="24" t="s">
        <v>16</v>
      </c>
      <c r="E135" s="24">
        <v>43</v>
      </c>
      <c r="F135" s="1">
        <v>74.94</v>
      </c>
      <c r="G135" s="627"/>
      <c r="H135" s="501"/>
      <c r="I135" s="38"/>
      <c r="J135" s="47"/>
    </row>
    <row r="136" spans="1:10" x14ac:dyDescent="0.25">
      <c r="A136" s="501"/>
      <c r="B136" s="501"/>
      <c r="C136" s="501" t="s">
        <v>368</v>
      </c>
      <c r="D136" s="501"/>
      <c r="E136" s="501"/>
      <c r="F136" s="501"/>
      <c r="G136" s="627"/>
      <c r="H136" s="501"/>
      <c r="I136" s="38"/>
      <c r="J136" s="47"/>
    </row>
    <row r="137" spans="1:10" x14ac:dyDescent="0.25">
      <c r="A137" s="507">
        <v>12</v>
      </c>
      <c r="B137" s="501" t="s">
        <v>369</v>
      </c>
      <c r="C137" s="497" t="s">
        <v>248</v>
      </c>
      <c r="D137" s="497"/>
      <c r="E137" s="497"/>
      <c r="F137" s="497"/>
      <c r="G137" s="627">
        <f>(E138*F138)+(E139*F139)</f>
        <v>16786.559999999998</v>
      </c>
      <c r="H137" s="507" t="s">
        <v>370</v>
      </c>
      <c r="I137" s="38"/>
      <c r="J137" s="47"/>
    </row>
    <row r="138" spans="1:10" x14ac:dyDescent="0.25">
      <c r="A138" s="507"/>
      <c r="B138" s="501"/>
      <c r="C138" s="13" t="s">
        <v>250</v>
      </c>
      <c r="D138" s="24" t="s">
        <v>16</v>
      </c>
      <c r="E138" s="24">
        <v>128</v>
      </c>
      <c r="F138" s="1">
        <v>74.94</v>
      </c>
      <c r="G138" s="627"/>
      <c r="H138" s="507"/>
      <c r="I138" s="38">
        <v>13470.688</v>
      </c>
      <c r="J138" s="47"/>
    </row>
    <row r="139" spans="1:10" x14ac:dyDescent="0.25">
      <c r="A139" s="507"/>
      <c r="B139" s="501"/>
      <c r="C139" s="13" t="s">
        <v>251</v>
      </c>
      <c r="D139" s="24" t="s">
        <v>16</v>
      </c>
      <c r="E139" s="24">
        <v>96</v>
      </c>
      <c r="F139" s="1">
        <v>74.94</v>
      </c>
      <c r="G139" s="627"/>
      <c r="H139" s="507"/>
      <c r="I139" s="38"/>
      <c r="J139" s="47"/>
    </row>
    <row r="140" spans="1:10" x14ac:dyDescent="0.25">
      <c r="A140" s="507"/>
      <c r="B140" s="501"/>
      <c r="C140" s="501" t="s">
        <v>371</v>
      </c>
      <c r="D140" s="501"/>
      <c r="E140" s="501"/>
      <c r="F140" s="501"/>
      <c r="G140" s="627"/>
      <c r="H140" s="13" t="s">
        <v>372</v>
      </c>
      <c r="I140" s="38"/>
      <c r="J140" s="47"/>
    </row>
    <row r="141" spans="1:10" x14ac:dyDescent="0.25">
      <c r="A141" s="507">
        <v>13</v>
      </c>
      <c r="B141" s="501" t="s">
        <v>373</v>
      </c>
      <c r="C141" s="497" t="s">
        <v>248</v>
      </c>
      <c r="D141" s="497"/>
      <c r="E141" s="497"/>
      <c r="F141" s="497"/>
      <c r="G141" s="627">
        <f>(E142*F142)+(E143*F143)</f>
        <v>14388.48</v>
      </c>
      <c r="H141" s="507" t="s">
        <v>374</v>
      </c>
      <c r="I141" s="38"/>
      <c r="J141" s="47"/>
    </row>
    <row r="142" spans="1:10" x14ac:dyDescent="0.25">
      <c r="A142" s="507"/>
      <c r="B142" s="501"/>
      <c r="C142" s="13" t="s">
        <v>250</v>
      </c>
      <c r="D142" s="24" t="s">
        <v>16</v>
      </c>
      <c r="E142" s="24">
        <v>96</v>
      </c>
      <c r="F142" s="1">
        <v>74.94</v>
      </c>
      <c r="G142" s="627"/>
      <c r="H142" s="507"/>
      <c r="I142" s="38">
        <v>11546.304</v>
      </c>
      <c r="J142" s="47"/>
    </row>
    <row r="143" spans="1:10" x14ac:dyDescent="0.25">
      <c r="A143" s="507"/>
      <c r="B143" s="501"/>
      <c r="C143" s="13" t="s">
        <v>251</v>
      </c>
      <c r="D143" s="24" t="s">
        <v>16</v>
      </c>
      <c r="E143" s="24">
        <v>96</v>
      </c>
      <c r="F143" s="1">
        <v>74.94</v>
      </c>
      <c r="G143" s="627"/>
      <c r="H143" s="507"/>
      <c r="I143" s="38"/>
      <c r="J143" s="47"/>
    </row>
    <row r="144" spans="1:10" x14ac:dyDescent="0.25">
      <c r="A144" s="507"/>
      <c r="B144" s="501"/>
      <c r="C144" s="501" t="s">
        <v>375</v>
      </c>
      <c r="D144" s="501"/>
      <c r="E144" s="501"/>
      <c r="F144" s="501"/>
      <c r="G144" s="627"/>
      <c r="H144" s="507"/>
      <c r="I144" s="38"/>
      <c r="J144" s="47"/>
    </row>
    <row r="145" spans="1:10" x14ac:dyDescent="0.25">
      <c r="A145" s="507">
        <v>14</v>
      </c>
      <c r="B145" s="501" t="s">
        <v>376</v>
      </c>
      <c r="C145" s="497" t="s">
        <v>248</v>
      </c>
      <c r="D145" s="497"/>
      <c r="E145" s="497"/>
      <c r="F145" s="497"/>
      <c r="G145" s="627">
        <f>E146*F146</f>
        <v>2398.08</v>
      </c>
      <c r="H145" s="507" t="s">
        <v>377</v>
      </c>
      <c r="I145" s="38"/>
      <c r="J145" s="47"/>
    </row>
    <row r="146" spans="1:10" x14ac:dyDescent="0.25">
      <c r="A146" s="507"/>
      <c r="B146" s="501"/>
      <c r="C146" s="13" t="s">
        <v>251</v>
      </c>
      <c r="D146" s="24" t="s">
        <v>16</v>
      </c>
      <c r="E146" s="24">
        <v>32</v>
      </c>
      <c r="F146" s="1">
        <v>74.94</v>
      </c>
      <c r="G146" s="627"/>
      <c r="H146" s="507"/>
      <c r="I146" s="38">
        <v>1924.384</v>
      </c>
      <c r="J146" s="47"/>
    </row>
    <row r="147" spans="1:10" x14ac:dyDescent="0.25">
      <c r="A147" s="507"/>
      <c r="B147" s="501"/>
      <c r="C147" s="501" t="s">
        <v>378</v>
      </c>
      <c r="D147" s="501"/>
      <c r="E147" s="501"/>
      <c r="F147" s="501"/>
      <c r="G147" s="627"/>
      <c r="H147" s="507"/>
      <c r="I147" s="38"/>
      <c r="J147" s="47"/>
    </row>
    <row r="148" spans="1:10" x14ac:dyDescent="0.25">
      <c r="A148" s="507">
        <v>15</v>
      </c>
      <c r="B148" s="507" t="s">
        <v>379</v>
      </c>
      <c r="C148" s="497" t="s">
        <v>248</v>
      </c>
      <c r="D148" s="497"/>
      <c r="E148" s="497"/>
      <c r="F148" s="497"/>
      <c r="G148" s="627">
        <f>(E149*F149)+(E150*F150)</f>
        <v>6294.96</v>
      </c>
      <c r="H148" s="507" t="s">
        <v>380</v>
      </c>
      <c r="I148" s="38"/>
      <c r="J148" s="47"/>
    </row>
    <row r="149" spans="1:10" x14ac:dyDescent="0.25">
      <c r="A149" s="507"/>
      <c r="B149" s="507"/>
      <c r="C149" s="13" t="s">
        <v>250</v>
      </c>
      <c r="D149" s="24" t="s">
        <v>16</v>
      </c>
      <c r="E149" s="24">
        <v>42</v>
      </c>
      <c r="F149" s="1">
        <v>74.94</v>
      </c>
      <c r="G149" s="627"/>
      <c r="H149" s="507"/>
      <c r="I149" s="38">
        <v>5051.5079999999998</v>
      </c>
      <c r="J149" s="47"/>
    </row>
    <row r="150" spans="1:10" x14ac:dyDescent="0.25">
      <c r="A150" s="507"/>
      <c r="B150" s="507"/>
      <c r="C150" s="13" t="s">
        <v>251</v>
      </c>
      <c r="D150" s="24" t="s">
        <v>16</v>
      </c>
      <c r="E150" s="24">
        <v>42</v>
      </c>
      <c r="F150" s="1">
        <v>74.94</v>
      </c>
      <c r="G150" s="627"/>
      <c r="H150" s="507"/>
      <c r="I150" s="38"/>
      <c r="J150" s="47"/>
    </row>
    <row r="151" spans="1:10" x14ac:dyDescent="0.25">
      <c r="A151" s="507"/>
      <c r="B151" s="507"/>
      <c r="C151" s="501" t="s">
        <v>378</v>
      </c>
      <c r="D151" s="501"/>
      <c r="E151" s="501"/>
      <c r="F151" s="501"/>
      <c r="G151" s="627"/>
      <c r="H151" s="507"/>
      <c r="I151" s="38"/>
      <c r="J151" s="47"/>
    </row>
    <row r="152" spans="1:10" x14ac:dyDescent="0.25">
      <c r="A152" s="507">
        <v>16</v>
      </c>
      <c r="B152" s="501" t="s">
        <v>381</v>
      </c>
      <c r="C152" s="497" t="s">
        <v>248</v>
      </c>
      <c r="D152" s="497"/>
      <c r="E152" s="497"/>
      <c r="F152" s="497"/>
      <c r="G152" s="627">
        <f>(E153*F153)+(E154*F154)</f>
        <v>7194.24</v>
      </c>
      <c r="H152" s="507" t="s">
        <v>382</v>
      </c>
      <c r="I152" s="38"/>
      <c r="J152" s="47"/>
    </row>
    <row r="153" spans="1:10" x14ac:dyDescent="0.25">
      <c r="A153" s="507"/>
      <c r="B153" s="501"/>
      <c r="C153" s="13" t="s">
        <v>250</v>
      </c>
      <c r="D153" s="24" t="s">
        <v>16</v>
      </c>
      <c r="E153" s="24">
        <v>32</v>
      </c>
      <c r="F153" s="1">
        <v>74.94</v>
      </c>
      <c r="G153" s="627"/>
      <c r="H153" s="507"/>
      <c r="I153" s="38">
        <v>5773.152</v>
      </c>
      <c r="J153" s="47"/>
    </row>
    <row r="154" spans="1:10" x14ac:dyDescent="0.25">
      <c r="A154" s="507"/>
      <c r="B154" s="501"/>
      <c r="C154" s="13" t="s">
        <v>251</v>
      </c>
      <c r="D154" s="24" t="s">
        <v>16</v>
      </c>
      <c r="E154" s="24">
        <v>64</v>
      </c>
      <c r="F154" s="1">
        <v>74.94</v>
      </c>
      <c r="G154" s="627"/>
      <c r="H154" s="507"/>
      <c r="I154" s="38"/>
      <c r="J154" s="47"/>
    </row>
    <row r="155" spans="1:10" x14ac:dyDescent="0.25">
      <c r="A155" s="507"/>
      <c r="B155" s="501"/>
      <c r="C155" s="501" t="s">
        <v>383</v>
      </c>
      <c r="D155" s="501"/>
      <c r="E155" s="501"/>
      <c r="F155" s="501"/>
      <c r="G155" s="627"/>
      <c r="H155" s="507"/>
      <c r="I155" s="38"/>
      <c r="J155" s="47"/>
    </row>
    <row r="156" spans="1:10" x14ac:dyDescent="0.25">
      <c r="A156" s="501">
        <v>17</v>
      </c>
      <c r="B156" s="501" t="s">
        <v>384</v>
      </c>
      <c r="C156" s="497" t="s">
        <v>248</v>
      </c>
      <c r="D156" s="497"/>
      <c r="E156" s="497"/>
      <c r="F156" s="497"/>
      <c r="G156" s="627">
        <f>(E157*F157)+(E158*F158)</f>
        <v>7194.24</v>
      </c>
      <c r="H156" s="507" t="s">
        <v>382</v>
      </c>
      <c r="I156" s="38"/>
      <c r="J156" s="47"/>
    </row>
    <row r="157" spans="1:10" x14ac:dyDescent="0.25">
      <c r="A157" s="501"/>
      <c r="B157" s="501"/>
      <c r="C157" s="13" t="s">
        <v>250</v>
      </c>
      <c r="D157" s="24" t="s">
        <v>16</v>
      </c>
      <c r="E157" s="24">
        <v>64</v>
      </c>
      <c r="F157" s="1">
        <v>74.94</v>
      </c>
      <c r="G157" s="627"/>
      <c r="H157" s="507"/>
      <c r="I157" s="38">
        <v>5773.152</v>
      </c>
      <c r="J157" s="47"/>
    </row>
    <row r="158" spans="1:10" x14ac:dyDescent="0.25">
      <c r="A158" s="501"/>
      <c r="B158" s="501"/>
      <c r="C158" s="13" t="s">
        <v>251</v>
      </c>
      <c r="D158" s="24" t="s">
        <v>16</v>
      </c>
      <c r="E158" s="24">
        <v>32</v>
      </c>
      <c r="F158" s="1">
        <v>74.94</v>
      </c>
      <c r="G158" s="627"/>
      <c r="H158" s="507"/>
      <c r="I158" s="38"/>
      <c r="J158" s="47"/>
    </row>
    <row r="159" spans="1:10" x14ac:dyDescent="0.25">
      <c r="A159" s="501"/>
      <c r="B159" s="501"/>
      <c r="C159" s="501" t="s">
        <v>383</v>
      </c>
      <c r="D159" s="501"/>
      <c r="E159" s="501"/>
      <c r="F159" s="501"/>
      <c r="G159" s="627"/>
      <c r="H159" s="13"/>
      <c r="I159" s="38"/>
      <c r="J159" s="47"/>
    </row>
    <row r="160" spans="1:10" x14ac:dyDescent="0.25">
      <c r="A160" s="507">
        <v>18</v>
      </c>
      <c r="B160" s="501" t="s">
        <v>385</v>
      </c>
      <c r="C160" s="497" t="s">
        <v>248</v>
      </c>
      <c r="D160" s="497"/>
      <c r="E160" s="497"/>
      <c r="F160" s="497"/>
      <c r="G160" s="627">
        <f>(E161*F161)+(E162*F162)</f>
        <v>16786.559999999998</v>
      </c>
      <c r="H160" s="507" t="s">
        <v>370</v>
      </c>
      <c r="I160" s="38"/>
      <c r="J160" s="47"/>
    </row>
    <row r="161" spans="1:10" x14ac:dyDescent="0.25">
      <c r="A161" s="507"/>
      <c r="B161" s="501"/>
      <c r="C161" s="13" t="s">
        <v>250</v>
      </c>
      <c r="D161" s="24" t="s">
        <v>16</v>
      </c>
      <c r="E161" s="24">
        <v>96</v>
      </c>
      <c r="F161" s="1">
        <v>74.94</v>
      </c>
      <c r="G161" s="627"/>
      <c r="H161" s="507"/>
      <c r="I161" s="38">
        <v>13470.688</v>
      </c>
      <c r="J161" s="47"/>
    </row>
    <row r="162" spans="1:10" x14ac:dyDescent="0.25">
      <c r="A162" s="507"/>
      <c r="B162" s="501"/>
      <c r="C162" s="13" t="s">
        <v>251</v>
      </c>
      <c r="D162" s="24" t="s">
        <v>16</v>
      </c>
      <c r="E162" s="24">
        <v>128</v>
      </c>
      <c r="F162" s="1">
        <v>74.94</v>
      </c>
      <c r="G162" s="627"/>
      <c r="H162" s="507"/>
      <c r="I162" s="38"/>
      <c r="J162" s="47"/>
    </row>
    <row r="163" spans="1:10" x14ac:dyDescent="0.25">
      <c r="A163" s="507"/>
      <c r="B163" s="501"/>
      <c r="C163" s="501" t="s">
        <v>386</v>
      </c>
      <c r="D163" s="501"/>
      <c r="E163" s="501"/>
      <c r="F163" s="501"/>
      <c r="G163" s="627"/>
      <c r="H163" s="13"/>
      <c r="I163" s="38"/>
      <c r="J163" s="47"/>
    </row>
    <row r="164" spans="1:10" x14ac:dyDescent="0.25">
      <c r="A164" s="507">
        <v>19</v>
      </c>
      <c r="B164" s="501" t="s">
        <v>387</v>
      </c>
      <c r="C164" s="497" t="s">
        <v>248</v>
      </c>
      <c r="D164" s="497"/>
      <c r="E164" s="497"/>
      <c r="F164" s="497"/>
      <c r="G164" s="627">
        <f>(E165*F165)+(E166*F166)+(E167*F167)+(E168*F168)-0.12</f>
        <v>17836.14</v>
      </c>
      <c r="H164" s="122"/>
      <c r="I164" s="38"/>
      <c r="J164" s="47"/>
    </row>
    <row r="165" spans="1:10" x14ac:dyDescent="0.25">
      <c r="A165" s="507"/>
      <c r="B165" s="501"/>
      <c r="C165" s="13" t="s">
        <v>250</v>
      </c>
      <c r="D165" s="13" t="s">
        <v>16</v>
      </c>
      <c r="E165" s="24">
        <v>128</v>
      </c>
      <c r="F165" s="1">
        <v>74.94</v>
      </c>
      <c r="G165" s="627"/>
      <c r="H165" s="507" t="s">
        <v>388</v>
      </c>
      <c r="I165" s="38">
        <v>14312.605999999998</v>
      </c>
      <c r="J165" s="47"/>
    </row>
    <row r="166" spans="1:10" x14ac:dyDescent="0.25">
      <c r="A166" s="507"/>
      <c r="B166" s="501"/>
      <c r="C166" s="13" t="s">
        <v>389</v>
      </c>
      <c r="D166" s="24" t="s">
        <v>16</v>
      </c>
      <c r="E166" s="24">
        <v>54</v>
      </c>
      <c r="F166" s="1">
        <v>74.95</v>
      </c>
      <c r="G166" s="627"/>
      <c r="H166" s="507"/>
      <c r="I166" s="38"/>
      <c r="J166" s="47"/>
    </row>
    <row r="167" spans="1:10" ht="36" x14ac:dyDescent="0.25">
      <c r="A167" s="507"/>
      <c r="B167" s="501"/>
      <c r="C167" s="13" t="s">
        <v>250</v>
      </c>
      <c r="D167" s="24" t="s">
        <v>16</v>
      </c>
      <c r="E167" s="24">
        <v>21</v>
      </c>
      <c r="F167" s="1">
        <v>74.94</v>
      </c>
      <c r="G167" s="627"/>
      <c r="H167" s="123" t="s">
        <v>390</v>
      </c>
      <c r="I167" s="38"/>
      <c r="J167" s="47"/>
    </row>
    <row r="168" spans="1:10" ht="24" x14ac:dyDescent="0.25">
      <c r="A168" s="507"/>
      <c r="B168" s="501"/>
      <c r="C168" s="13" t="s">
        <v>250</v>
      </c>
      <c r="D168" s="24" t="s">
        <v>16</v>
      </c>
      <c r="E168" s="24">
        <v>35</v>
      </c>
      <c r="F168" s="1">
        <v>74.94</v>
      </c>
      <c r="G168" s="627"/>
      <c r="H168" s="123" t="s">
        <v>391</v>
      </c>
      <c r="I168" s="38"/>
      <c r="J168" s="47"/>
    </row>
    <row r="169" spans="1:10" x14ac:dyDescent="0.25">
      <c r="A169" s="507"/>
      <c r="B169" s="501"/>
      <c r="C169" s="501" t="s">
        <v>386</v>
      </c>
      <c r="D169" s="501"/>
      <c r="E169" s="501"/>
      <c r="F169" s="501"/>
      <c r="G169" s="627"/>
      <c r="H169" s="123"/>
      <c r="I169" s="38"/>
      <c r="J169" s="47"/>
    </row>
    <row r="170" spans="1:10" x14ac:dyDescent="0.25">
      <c r="A170" s="507">
        <v>20</v>
      </c>
      <c r="B170" s="501" t="s">
        <v>392</v>
      </c>
      <c r="C170" s="497" t="s">
        <v>248</v>
      </c>
      <c r="D170" s="497"/>
      <c r="E170" s="497"/>
      <c r="F170" s="497"/>
      <c r="G170" s="627">
        <f>(E171*F171)+(E172*F172)</f>
        <v>7194.24</v>
      </c>
      <c r="H170" s="122"/>
      <c r="I170" s="38"/>
      <c r="J170" s="47"/>
    </row>
    <row r="171" spans="1:10" x14ac:dyDescent="0.25">
      <c r="A171" s="507"/>
      <c r="B171" s="501"/>
      <c r="C171" s="13" t="s">
        <v>250</v>
      </c>
      <c r="D171" s="24" t="s">
        <v>16</v>
      </c>
      <c r="E171" s="24">
        <v>32</v>
      </c>
      <c r="F171" s="1">
        <v>74.94</v>
      </c>
      <c r="G171" s="627"/>
      <c r="H171" s="829" t="s">
        <v>382</v>
      </c>
      <c r="I171" s="38">
        <v>5773.152</v>
      </c>
      <c r="J171" s="47"/>
    </row>
    <row r="172" spans="1:10" x14ac:dyDescent="0.25">
      <c r="A172" s="507"/>
      <c r="B172" s="501"/>
      <c r="C172" s="13" t="s">
        <v>251</v>
      </c>
      <c r="D172" s="24" t="s">
        <v>16</v>
      </c>
      <c r="E172" s="24">
        <v>64</v>
      </c>
      <c r="F172" s="1">
        <v>74.94</v>
      </c>
      <c r="G172" s="627"/>
      <c r="H172" s="829"/>
      <c r="I172" s="38"/>
      <c r="J172" s="47"/>
    </row>
    <row r="173" spans="1:10" x14ac:dyDescent="0.25">
      <c r="A173" s="507"/>
      <c r="B173" s="501"/>
      <c r="C173" s="501" t="s">
        <v>393</v>
      </c>
      <c r="D173" s="501"/>
      <c r="E173" s="501"/>
      <c r="F173" s="501"/>
      <c r="G173" s="627"/>
      <c r="H173" s="829"/>
      <c r="I173" s="38"/>
      <c r="J173" s="47"/>
    </row>
    <row r="174" spans="1:10" x14ac:dyDescent="0.25">
      <c r="A174" s="507">
        <v>21</v>
      </c>
      <c r="B174" s="507" t="s">
        <v>394</v>
      </c>
      <c r="C174" s="497" t="s">
        <v>248</v>
      </c>
      <c r="D174" s="497"/>
      <c r="E174" s="497"/>
      <c r="F174" s="497"/>
      <c r="G174" s="627">
        <f>(E175*F175)+(E176*F176)+(E177*F177)+(E178*F178)</f>
        <v>17461.02</v>
      </c>
      <c r="H174" s="122"/>
      <c r="I174" s="38"/>
      <c r="J174" s="47"/>
    </row>
    <row r="175" spans="1:10" x14ac:dyDescent="0.25">
      <c r="A175" s="507"/>
      <c r="B175" s="507"/>
      <c r="C175" s="13" t="s">
        <v>250</v>
      </c>
      <c r="D175" s="24" t="s">
        <v>16</v>
      </c>
      <c r="E175" s="24">
        <v>64</v>
      </c>
      <c r="F175" s="1">
        <v>74.94</v>
      </c>
      <c r="G175" s="627"/>
      <c r="H175" s="829" t="s">
        <v>395</v>
      </c>
      <c r="I175" s="38">
        <v>14011.921000000002</v>
      </c>
      <c r="J175" s="47"/>
    </row>
    <row r="176" spans="1:10" x14ac:dyDescent="0.25">
      <c r="A176" s="507"/>
      <c r="B176" s="507"/>
      <c r="C176" s="13" t="s">
        <v>251</v>
      </c>
      <c r="D176" s="24" t="s">
        <v>16</v>
      </c>
      <c r="E176" s="24">
        <v>64</v>
      </c>
      <c r="F176" s="1">
        <v>74.94</v>
      </c>
      <c r="G176" s="627"/>
      <c r="H176" s="829"/>
      <c r="I176" s="38"/>
      <c r="J176" s="47"/>
    </row>
    <row r="177" spans="1:10" x14ac:dyDescent="0.25">
      <c r="A177" s="507"/>
      <c r="B177" s="507"/>
      <c r="C177" s="13" t="s">
        <v>250</v>
      </c>
      <c r="D177" s="24" t="s">
        <v>16</v>
      </c>
      <c r="E177" s="24">
        <v>42</v>
      </c>
      <c r="F177" s="1">
        <v>74.94</v>
      </c>
      <c r="G177" s="627"/>
      <c r="H177" s="507" t="s">
        <v>396</v>
      </c>
      <c r="I177" s="38"/>
      <c r="J177" s="47"/>
    </row>
    <row r="178" spans="1:10" x14ac:dyDescent="0.25">
      <c r="A178" s="507"/>
      <c r="B178" s="507"/>
      <c r="C178" s="13" t="s">
        <v>251</v>
      </c>
      <c r="D178" s="24" t="s">
        <v>16</v>
      </c>
      <c r="E178" s="24">
        <v>63</v>
      </c>
      <c r="F178" s="1">
        <v>74.94</v>
      </c>
      <c r="G178" s="627"/>
      <c r="H178" s="507"/>
      <c r="I178" s="38"/>
      <c r="J178" s="47"/>
    </row>
    <row r="179" spans="1:10" x14ac:dyDescent="0.25">
      <c r="A179" s="507"/>
      <c r="B179" s="507"/>
      <c r="C179" s="501" t="s">
        <v>397</v>
      </c>
      <c r="D179" s="501"/>
      <c r="E179" s="501"/>
      <c r="F179" s="501"/>
      <c r="G179" s="627"/>
      <c r="H179" s="13"/>
      <c r="I179" s="38"/>
      <c r="J179" s="47"/>
    </row>
    <row r="180" spans="1:10" x14ac:dyDescent="0.25">
      <c r="A180" s="825">
        <v>22</v>
      </c>
      <c r="B180" s="828" t="s">
        <v>398</v>
      </c>
      <c r="C180" s="497" t="s">
        <v>248</v>
      </c>
      <c r="D180" s="497"/>
      <c r="E180" s="497"/>
      <c r="F180" s="497"/>
      <c r="G180" s="627">
        <f>(E181*F181)+(E182*F182)</f>
        <v>33573.119999999995</v>
      </c>
      <c r="H180" s="13" t="s">
        <v>399</v>
      </c>
      <c r="I180" s="38"/>
      <c r="J180" s="47"/>
    </row>
    <row r="181" spans="1:10" x14ac:dyDescent="0.25">
      <c r="A181" s="825"/>
      <c r="B181" s="828"/>
      <c r="C181" s="13" t="s">
        <v>250</v>
      </c>
      <c r="D181" s="24" t="s">
        <v>16</v>
      </c>
      <c r="E181" s="24">
        <v>224</v>
      </c>
      <c r="F181" s="1">
        <v>74.94</v>
      </c>
      <c r="G181" s="627"/>
      <c r="H181" s="501" t="s">
        <v>400</v>
      </c>
      <c r="I181" s="38">
        <v>26941.376</v>
      </c>
      <c r="J181" s="47"/>
    </row>
    <row r="182" spans="1:10" x14ac:dyDescent="0.25">
      <c r="A182" s="825"/>
      <c r="B182" s="828"/>
      <c r="C182" s="13" t="s">
        <v>251</v>
      </c>
      <c r="D182" s="24" t="s">
        <v>16</v>
      </c>
      <c r="E182" s="24">
        <v>224</v>
      </c>
      <c r="F182" s="1">
        <v>74.94</v>
      </c>
      <c r="G182" s="627"/>
      <c r="H182" s="501"/>
      <c r="I182" s="38"/>
      <c r="J182" s="47"/>
    </row>
    <row r="183" spans="1:10" x14ac:dyDescent="0.25">
      <c r="A183" s="825"/>
      <c r="B183" s="828"/>
      <c r="C183" s="501" t="s">
        <v>401</v>
      </c>
      <c r="D183" s="501"/>
      <c r="E183" s="501"/>
      <c r="F183" s="501"/>
      <c r="G183" s="627"/>
      <c r="H183" s="501"/>
      <c r="I183" s="38"/>
      <c r="J183" s="47"/>
    </row>
    <row r="184" spans="1:10" x14ac:dyDescent="0.25">
      <c r="A184" s="507">
        <v>23</v>
      </c>
      <c r="B184" s="501" t="s">
        <v>402</v>
      </c>
      <c r="C184" s="497" t="s">
        <v>248</v>
      </c>
      <c r="D184" s="497"/>
      <c r="E184" s="497"/>
      <c r="F184" s="497"/>
      <c r="G184" s="627">
        <f>(E185*F185)+(E186*F186)</f>
        <v>4796.16</v>
      </c>
      <c r="H184" s="507" t="s">
        <v>370</v>
      </c>
      <c r="I184" s="38"/>
      <c r="J184" s="47"/>
    </row>
    <row r="185" spans="1:10" x14ac:dyDescent="0.25">
      <c r="A185" s="507"/>
      <c r="B185" s="501"/>
      <c r="C185" s="13" t="s">
        <v>250</v>
      </c>
      <c r="D185" s="24" t="s">
        <v>16</v>
      </c>
      <c r="E185" s="24">
        <v>32</v>
      </c>
      <c r="F185" s="1">
        <v>74.94</v>
      </c>
      <c r="G185" s="627"/>
      <c r="H185" s="507"/>
      <c r="I185" s="38">
        <v>13470.688</v>
      </c>
      <c r="J185" s="47"/>
    </row>
    <row r="186" spans="1:10" x14ac:dyDescent="0.25">
      <c r="A186" s="507"/>
      <c r="B186" s="501"/>
      <c r="C186" s="13" t="s">
        <v>251</v>
      </c>
      <c r="D186" s="24" t="s">
        <v>16</v>
      </c>
      <c r="E186" s="24">
        <v>32</v>
      </c>
      <c r="F186" s="1">
        <v>74.94</v>
      </c>
      <c r="G186" s="627"/>
      <c r="H186" s="507"/>
      <c r="I186" s="38"/>
      <c r="J186" s="47"/>
    </row>
    <row r="187" spans="1:10" x14ac:dyDescent="0.25">
      <c r="A187" s="507"/>
      <c r="B187" s="501"/>
      <c r="C187" s="501" t="s">
        <v>403</v>
      </c>
      <c r="D187" s="501"/>
      <c r="E187" s="501"/>
      <c r="F187" s="501"/>
      <c r="G187" s="627"/>
      <c r="H187" s="507"/>
      <c r="I187" s="38"/>
      <c r="J187" s="47"/>
    </row>
    <row r="188" spans="1:10" x14ac:dyDescent="0.25">
      <c r="A188" s="507">
        <v>24</v>
      </c>
      <c r="B188" s="501" t="s">
        <v>404</v>
      </c>
      <c r="C188" s="497" t="s">
        <v>248</v>
      </c>
      <c r="D188" s="497"/>
      <c r="E188" s="497"/>
      <c r="F188" s="497"/>
      <c r="G188" s="627">
        <f>E189*F189</f>
        <v>2398.08</v>
      </c>
      <c r="H188" s="122"/>
      <c r="I188" s="38"/>
      <c r="J188" s="47"/>
    </row>
    <row r="189" spans="1:10" x14ac:dyDescent="0.25">
      <c r="A189" s="507"/>
      <c r="B189" s="501"/>
      <c r="C189" s="13" t="s">
        <v>251</v>
      </c>
      <c r="D189" s="24" t="s">
        <v>16</v>
      </c>
      <c r="E189" s="24">
        <v>32</v>
      </c>
      <c r="F189" s="1">
        <v>74.94</v>
      </c>
      <c r="G189" s="627"/>
      <c r="H189" s="507" t="s">
        <v>377</v>
      </c>
      <c r="I189" s="38">
        <v>1924.384</v>
      </c>
      <c r="J189" s="47"/>
    </row>
    <row r="190" spans="1:10" x14ac:dyDescent="0.25">
      <c r="A190" s="507"/>
      <c r="B190" s="501"/>
      <c r="C190" s="501" t="s">
        <v>405</v>
      </c>
      <c r="D190" s="501"/>
      <c r="E190" s="501"/>
      <c r="F190" s="501"/>
      <c r="G190" s="627"/>
      <c r="H190" s="507"/>
      <c r="I190" s="38"/>
      <c r="J190" s="47"/>
    </row>
    <row r="191" spans="1:10" x14ac:dyDescent="0.25">
      <c r="A191" s="507">
        <v>25</v>
      </c>
      <c r="B191" s="501" t="s">
        <v>406</v>
      </c>
      <c r="C191" s="497" t="s">
        <v>248</v>
      </c>
      <c r="D191" s="497"/>
      <c r="E191" s="497"/>
      <c r="F191" s="497"/>
      <c r="G191" s="627">
        <f>(E192*F192)+(E193*F193)</f>
        <v>4721.22</v>
      </c>
      <c r="H191" s="507" t="s">
        <v>407</v>
      </c>
      <c r="I191" s="38"/>
      <c r="J191" s="47"/>
    </row>
    <row r="192" spans="1:10" x14ac:dyDescent="0.25">
      <c r="A192" s="507"/>
      <c r="B192" s="501"/>
      <c r="C192" s="13" t="s">
        <v>250</v>
      </c>
      <c r="D192" s="24" t="s">
        <v>16</v>
      </c>
      <c r="E192" s="24">
        <v>42</v>
      </c>
      <c r="F192" s="1">
        <v>74.94</v>
      </c>
      <c r="G192" s="627"/>
      <c r="H192" s="507"/>
      <c r="I192" s="38">
        <v>3788.6310000000003</v>
      </c>
      <c r="J192" s="47"/>
    </row>
    <row r="193" spans="1:10" x14ac:dyDescent="0.25">
      <c r="A193" s="507"/>
      <c r="B193" s="501"/>
      <c r="C193" s="13" t="s">
        <v>251</v>
      </c>
      <c r="D193" s="24" t="s">
        <v>16</v>
      </c>
      <c r="E193" s="24">
        <v>21</v>
      </c>
      <c r="F193" s="1">
        <v>74.94</v>
      </c>
      <c r="G193" s="627"/>
      <c r="H193" s="507"/>
      <c r="I193" s="38"/>
      <c r="J193" s="47"/>
    </row>
    <row r="194" spans="1:10" x14ac:dyDescent="0.25">
      <c r="A194" s="507"/>
      <c r="B194" s="501"/>
      <c r="C194" s="501" t="s">
        <v>405</v>
      </c>
      <c r="D194" s="501"/>
      <c r="E194" s="501"/>
      <c r="F194" s="501"/>
      <c r="G194" s="627"/>
      <c r="H194" s="507"/>
      <c r="I194" s="38"/>
      <c r="J194" s="47"/>
    </row>
    <row r="195" spans="1:10" x14ac:dyDescent="0.25">
      <c r="A195" s="501">
        <v>26</v>
      </c>
      <c r="B195" s="501" t="s">
        <v>408</v>
      </c>
      <c r="C195" s="497" t="s">
        <v>248</v>
      </c>
      <c r="D195" s="497"/>
      <c r="E195" s="497"/>
      <c r="F195" s="497"/>
      <c r="G195" s="627">
        <f>(E196*F196)+(E197*F197)</f>
        <v>5620.5</v>
      </c>
      <c r="H195" s="122"/>
      <c r="I195" s="38"/>
      <c r="J195" s="47"/>
    </row>
    <row r="196" spans="1:10" ht="38.25" x14ac:dyDescent="0.25">
      <c r="A196" s="501"/>
      <c r="B196" s="501"/>
      <c r="C196" s="13" t="s">
        <v>250</v>
      </c>
      <c r="D196" s="24" t="s">
        <v>16</v>
      </c>
      <c r="E196" s="24">
        <v>32</v>
      </c>
      <c r="F196" s="1">
        <v>74.94</v>
      </c>
      <c r="G196" s="627"/>
      <c r="H196" s="13" t="s">
        <v>409</v>
      </c>
      <c r="I196" s="38">
        <v>4510.2749999999996</v>
      </c>
      <c r="J196" s="47"/>
    </row>
    <row r="197" spans="1:10" ht="38.25" x14ac:dyDescent="0.25">
      <c r="A197" s="501"/>
      <c r="B197" s="501"/>
      <c r="C197" s="13" t="s">
        <v>251</v>
      </c>
      <c r="D197" s="24" t="s">
        <v>16</v>
      </c>
      <c r="E197" s="24">
        <v>43</v>
      </c>
      <c r="F197" s="1">
        <v>74.94</v>
      </c>
      <c r="G197" s="627"/>
      <c r="H197" s="13" t="s">
        <v>410</v>
      </c>
      <c r="I197" s="38"/>
      <c r="J197" s="47"/>
    </row>
    <row r="198" spans="1:10" x14ac:dyDescent="0.25">
      <c r="A198" s="501"/>
      <c r="B198" s="501"/>
      <c r="C198" s="501" t="s">
        <v>405</v>
      </c>
      <c r="D198" s="501"/>
      <c r="E198" s="501"/>
      <c r="F198" s="501"/>
      <c r="G198" s="627"/>
      <c r="H198" s="13"/>
      <c r="I198" s="38"/>
      <c r="J198" s="47"/>
    </row>
    <row r="199" spans="1:10" x14ac:dyDescent="0.25">
      <c r="A199" s="507">
        <v>27</v>
      </c>
      <c r="B199" s="501" t="s">
        <v>411</v>
      </c>
      <c r="C199" s="497" t="s">
        <v>248</v>
      </c>
      <c r="D199" s="497"/>
      <c r="E199" s="497"/>
      <c r="F199" s="497"/>
      <c r="G199" s="627">
        <f>E200*F200</f>
        <v>2398.08</v>
      </c>
      <c r="H199" s="122"/>
      <c r="I199" s="38"/>
      <c r="J199" s="47"/>
    </row>
    <row r="200" spans="1:10" ht="38.25" x14ac:dyDescent="0.25">
      <c r="A200" s="507"/>
      <c r="B200" s="501"/>
      <c r="C200" s="13" t="s">
        <v>250</v>
      </c>
      <c r="D200" s="24" t="s">
        <v>16</v>
      </c>
      <c r="E200" s="24">
        <v>32</v>
      </c>
      <c r="F200" s="1">
        <v>74.94</v>
      </c>
      <c r="G200" s="627"/>
      <c r="H200" s="13" t="s">
        <v>412</v>
      </c>
      <c r="I200" s="38">
        <v>1924.384</v>
      </c>
      <c r="J200" s="47"/>
    </row>
    <row r="201" spans="1:10" x14ac:dyDescent="0.25">
      <c r="A201" s="507"/>
      <c r="B201" s="501"/>
      <c r="C201" s="501" t="s">
        <v>413</v>
      </c>
      <c r="D201" s="501"/>
      <c r="E201" s="501"/>
      <c r="F201" s="501"/>
      <c r="G201" s="627"/>
      <c r="H201" s="13"/>
      <c r="I201" s="38"/>
      <c r="J201" s="47"/>
    </row>
    <row r="202" spans="1:10" x14ac:dyDescent="0.25">
      <c r="A202" s="507">
        <v>28</v>
      </c>
      <c r="B202" s="501" t="s">
        <v>414</v>
      </c>
      <c r="C202" s="497" t="s">
        <v>248</v>
      </c>
      <c r="D202" s="497"/>
      <c r="E202" s="497"/>
      <c r="F202" s="497"/>
      <c r="G202" s="627">
        <f>(E203*F203)+(E204*F204)</f>
        <v>8992.7999999999993</v>
      </c>
      <c r="H202" s="122"/>
      <c r="I202" s="38"/>
      <c r="J202" s="47"/>
    </row>
    <row r="203" spans="1:10" x14ac:dyDescent="0.25">
      <c r="A203" s="507"/>
      <c r="B203" s="501"/>
      <c r="C203" s="13" t="s">
        <v>250</v>
      </c>
      <c r="D203" s="24" t="s">
        <v>16</v>
      </c>
      <c r="E203" s="24">
        <v>60</v>
      </c>
      <c r="F203" s="1">
        <v>74.94</v>
      </c>
      <c r="G203" s="627"/>
      <c r="H203" s="507" t="s">
        <v>415</v>
      </c>
      <c r="I203" s="38">
        <v>7216.4400000000005</v>
      </c>
      <c r="J203" s="47"/>
    </row>
    <row r="204" spans="1:10" x14ac:dyDescent="0.25">
      <c r="A204" s="507"/>
      <c r="B204" s="501"/>
      <c r="C204" s="13" t="s">
        <v>251</v>
      </c>
      <c r="D204" s="24" t="s">
        <v>16</v>
      </c>
      <c r="E204" s="24">
        <v>60</v>
      </c>
      <c r="F204" s="1">
        <v>74.94</v>
      </c>
      <c r="G204" s="627"/>
      <c r="H204" s="507"/>
      <c r="I204" s="38"/>
      <c r="J204" s="47"/>
    </row>
    <row r="205" spans="1:10" x14ac:dyDescent="0.25">
      <c r="A205" s="507"/>
      <c r="B205" s="501"/>
      <c r="C205" s="501" t="s">
        <v>416</v>
      </c>
      <c r="D205" s="501"/>
      <c r="E205" s="501"/>
      <c r="F205" s="501"/>
      <c r="G205" s="627"/>
      <c r="H205" s="13"/>
      <c r="I205" s="38"/>
      <c r="J205" s="47"/>
    </row>
    <row r="206" spans="1:10" x14ac:dyDescent="0.25">
      <c r="A206" s="507">
        <v>29</v>
      </c>
      <c r="B206" s="501" t="s">
        <v>417</v>
      </c>
      <c r="C206" s="497" t="s">
        <v>248</v>
      </c>
      <c r="D206" s="497"/>
      <c r="E206" s="497"/>
      <c r="F206" s="497"/>
      <c r="G206" s="627">
        <f>(E207*F207)+(E208*F208)</f>
        <v>9592.32</v>
      </c>
      <c r="H206" s="122"/>
      <c r="I206" s="38"/>
      <c r="J206" s="47"/>
    </row>
    <row r="207" spans="1:10" x14ac:dyDescent="0.25">
      <c r="A207" s="507"/>
      <c r="B207" s="501"/>
      <c r="C207" s="13" t="s">
        <v>250</v>
      </c>
      <c r="D207" s="24" t="s">
        <v>16</v>
      </c>
      <c r="E207" s="24">
        <v>64</v>
      </c>
      <c r="F207" s="1">
        <v>74.94</v>
      </c>
      <c r="G207" s="627"/>
      <c r="H207" s="507" t="s">
        <v>395</v>
      </c>
      <c r="I207" s="38">
        <v>7697.5360000000001</v>
      </c>
      <c r="J207" s="47"/>
    </row>
    <row r="208" spans="1:10" x14ac:dyDescent="0.25">
      <c r="A208" s="507"/>
      <c r="B208" s="501"/>
      <c r="C208" s="13" t="s">
        <v>251</v>
      </c>
      <c r="D208" s="24" t="s">
        <v>16</v>
      </c>
      <c r="E208" s="24">
        <v>64</v>
      </c>
      <c r="F208" s="1">
        <v>74.94</v>
      </c>
      <c r="G208" s="627"/>
      <c r="H208" s="507"/>
      <c r="I208" s="38"/>
      <c r="J208" s="47"/>
    </row>
    <row r="209" spans="1:10" x14ac:dyDescent="0.25">
      <c r="A209" s="507"/>
      <c r="B209" s="501"/>
      <c r="C209" s="501" t="s">
        <v>418</v>
      </c>
      <c r="D209" s="501"/>
      <c r="E209" s="501"/>
      <c r="F209" s="501"/>
      <c r="G209" s="627"/>
      <c r="H209" s="13"/>
      <c r="I209" s="38"/>
      <c r="J209" s="47"/>
    </row>
    <row r="210" spans="1:10" x14ac:dyDescent="0.25">
      <c r="A210" s="507">
        <v>30</v>
      </c>
      <c r="B210" s="501" t="s">
        <v>419</v>
      </c>
      <c r="C210" s="497" t="s">
        <v>248</v>
      </c>
      <c r="D210" s="497"/>
      <c r="E210" s="497"/>
      <c r="F210" s="497"/>
      <c r="G210" s="627">
        <f>(E211*F211)+(E212*F212)</f>
        <v>9592.32</v>
      </c>
      <c r="H210" s="122"/>
      <c r="I210" s="38"/>
      <c r="J210" s="47"/>
    </row>
    <row r="211" spans="1:10" x14ac:dyDescent="0.25">
      <c r="A211" s="507"/>
      <c r="B211" s="501"/>
      <c r="C211" s="13" t="s">
        <v>250</v>
      </c>
      <c r="D211" s="24" t="s">
        <v>16</v>
      </c>
      <c r="E211" s="24">
        <v>64</v>
      </c>
      <c r="F211" s="1">
        <v>74.94</v>
      </c>
      <c r="G211" s="627"/>
      <c r="H211" s="507" t="s">
        <v>395</v>
      </c>
      <c r="I211" s="38">
        <v>7697.5360000000001</v>
      </c>
      <c r="J211" s="47"/>
    </row>
    <row r="212" spans="1:10" x14ac:dyDescent="0.25">
      <c r="A212" s="507"/>
      <c r="B212" s="501"/>
      <c r="C212" s="13" t="s">
        <v>251</v>
      </c>
      <c r="D212" s="24" t="s">
        <v>16</v>
      </c>
      <c r="E212" s="24">
        <v>64</v>
      </c>
      <c r="F212" s="1">
        <v>74.94</v>
      </c>
      <c r="G212" s="627"/>
      <c r="H212" s="507"/>
      <c r="I212" s="38"/>
      <c r="J212" s="47"/>
    </row>
    <row r="213" spans="1:10" x14ac:dyDescent="0.25">
      <c r="A213" s="507"/>
      <c r="B213" s="501"/>
      <c r="C213" s="501" t="s">
        <v>418</v>
      </c>
      <c r="D213" s="501"/>
      <c r="E213" s="501"/>
      <c r="F213" s="501"/>
      <c r="G213" s="627"/>
      <c r="H213" s="13"/>
      <c r="I213" s="38"/>
      <c r="J213" s="47"/>
    </row>
    <row r="214" spans="1:10" x14ac:dyDescent="0.25">
      <c r="A214" s="507">
        <v>31</v>
      </c>
      <c r="B214" s="501" t="s">
        <v>420</v>
      </c>
      <c r="C214" s="497" t="s">
        <v>248</v>
      </c>
      <c r="D214" s="497"/>
      <c r="E214" s="497"/>
      <c r="F214" s="497"/>
      <c r="G214" s="627">
        <f>(E215*F215)+(E216*F216)</f>
        <v>7194.24</v>
      </c>
      <c r="H214" s="122"/>
      <c r="I214" s="38"/>
      <c r="J214" s="47"/>
    </row>
    <row r="215" spans="1:10" x14ac:dyDescent="0.25">
      <c r="A215" s="507"/>
      <c r="B215" s="501"/>
      <c r="C215" s="13" t="s">
        <v>250</v>
      </c>
      <c r="D215" s="24" t="s">
        <v>16</v>
      </c>
      <c r="E215" s="24">
        <v>32</v>
      </c>
      <c r="F215" s="1">
        <v>74.94</v>
      </c>
      <c r="G215" s="627"/>
      <c r="H215" s="507" t="s">
        <v>382</v>
      </c>
      <c r="I215" s="38">
        <v>5773.152</v>
      </c>
      <c r="J215" s="47"/>
    </row>
    <row r="216" spans="1:10" x14ac:dyDescent="0.25">
      <c r="A216" s="507"/>
      <c r="B216" s="501"/>
      <c r="C216" s="13" t="s">
        <v>251</v>
      </c>
      <c r="D216" s="24" t="s">
        <v>16</v>
      </c>
      <c r="E216" s="24">
        <v>64</v>
      </c>
      <c r="F216" s="1">
        <v>74.94</v>
      </c>
      <c r="G216" s="627"/>
      <c r="H216" s="507"/>
      <c r="I216" s="38"/>
      <c r="J216" s="47"/>
    </row>
    <row r="217" spans="1:10" x14ac:dyDescent="0.25">
      <c r="A217" s="507"/>
      <c r="B217" s="501"/>
      <c r="C217" s="501" t="s">
        <v>421</v>
      </c>
      <c r="D217" s="501"/>
      <c r="E217" s="501"/>
      <c r="F217" s="501"/>
      <c r="G217" s="627"/>
      <c r="H217" s="13" t="s">
        <v>372</v>
      </c>
      <c r="I217" s="38"/>
      <c r="J217" s="47"/>
    </row>
    <row r="218" spans="1:10" x14ac:dyDescent="0.25">
      <c r="A218" s="507">
        <v>32</v>
      </c>
      <c r="B218" s="828" t="s">
        <v>422</v>
      </c>
      <c r="C218" s="497" t="s">
        <v>248</v>
      </c>
      <c r="D218" s="497"/>
      <c r="E218" s="497"/>
      <c r="F218" s="497"/>
      <c r="G218" s="627">
        <f>(E219*F219)+(E220*F220)</f>
        <v>9592.32</v>
      </c>
      <c r="H218" s="122"/>
      <c r="I218" s="38"/>
      <c r="J218" s="47"/>
    </row>
    <row r="219" spans="1:10" x14ac:dyDescent="0.25">
      <c r="A219" s="507"/>
      <c r="B219" s="828"/>
      <c r="C219" s="13" t="s">
        <v>250</v>
      </c>
      <c r="D219" s="24" t="s">
        <v>16</v>
      </c>
      <c r="E219" s="24">
        <v>64</v>
      </c>
      <c r="F219" s="1">
        <v>74.94</v>
      </c>
      <c r="G219" s="627"/>
      <c r="H219" s="507" t="s">
        <v>395</v>
      </c>
      <c r="I219" s="38">
        <v>7697.5360000000001</v>
      </c>
      <c r="J219" s="47"/>
    </row>
    <row r="220" spans="1:10" x14ac:dyDescent="0.25">
      <c r="A220" s="507"/>
      <c r="B220" s="828"/>
      <c r="C220" s="13" t="s">
        <v>251</v>
      </c>
      <c r="D220" s="24" t="s">
        <v>16</v>
      </c>
      <c r="E220" s="24">
        <v>64</v>
      </c>
      <c r="F220" s="1">
        <v>74.94</v>
      </c>
      <c r="G220" s="627"/>
      <c r="H220" s="507"/>
      <c r="I220" s="38"/>
      <c r="J220" s="47"/>
    </row>
    <row r="221" spans="1:10" x14ac:dyDescent="0.25">
      <c r="A221" s="507"/>
      <c r="B221" s="828"/>
      <c r="C221" s="501" t="s">
        <v>421</v>
      </c>
      <c r="D221" s="501"/>
      <c r="E221" s="501"/>
      <c r="F221" s="501"/>
      <c r="G221" s="627"/>
      <c r="H221" s="13" t="s">
        <v>372</v>
      </c>
      <c r="I221" s="38"/>
      <c r="J221" s="47"/>
    </row>
    <row r="222" spans="1:10" x14ac:dyDescent="0.25">
      <c r="A222" s="507">
        <v>33</v>
      </c>
      <c r="B222" s="501" t="s">
        <v>242</v>
      </c>
      <c r="C222" s="497" t="s">
        <v>248</v>
      </c>
      <c r="D222" s="497"/>
      <c r="E222" s="497"/>
      <c r="F222" s="497"/>
      <c r="G222" s="627">
        <f>(E223*F223)+(E224*F224)</f>
        <v>9592.32</v>
      </c>
      <c r="H222" s="122"/>
      <c r="I222" s="38"/>
      <c r="J222" s="47"/>
    </row>
    <row r="223" spans="1:10" x14ac:dyDescent="0.25">
      <c r="A223" s="507"/>
      <c r="B223" s="501"/>
      <c r="C223" s="13" t="s">
        <v>250</v>
      </c>
      <c r="D223" s="24" t="s">
        <v>16</v>
      </c>
      <c r="E223" s="24">
        <v>64</v>
      </c>
      <c r="F223" s="1">
        <v>74.94</v>
      </c>
      <c r="G223" s="627"/>
      <c r="H223" s="507" t="s">
        <v>395</v>
      </c>
      <c r="I223" s="38">
        <v>7697.5360000000001</v>
      </c>
      <c r="J223" s="47"/>
    </row>
    <row r="224" spans="1:10" x14ac:dyDescent="0.25">
      <c r="A224" s="507"/>
      <c r="B224" s="501"/>
      <c r="C224" s="13" t="s">
        <v>251</v>
      </c>
      <c r="D224" s="24" t="s">
        <v>16</v>
      </c>
      <c r="E224" s="24">
        <v>64</v>
      </c>
      <c r="F224" s="1">
        <v>74.94</v>
      </c>
      <c r="G224" s="627"/>
      <c r="H224" s="507"/>
      <c r="I224" s="38"/>
      <c r="J224" s="47"/>
    </row>
    <row r="225" spans="1:10" x14ac:dyDescent="0.25">
      <c r="A225" s="507"/>
      <c r="B225" s="501"/>
      <c r="C225" s="501" t="s">
        <v>421</v>
      </c>
      <c r="D225" s="501"/>
      <c r="E225" s="501"/>
      <c r="F225" s="501"/>
      <c r="G225" s="627"/>
      <c r="H225" s="13" t="s">
        <v>372</v>
      </c>
      <c r="I225" s="38"/>
      <c r="J225" s="47"/>
    </row>
    <row r="226" spans="1:10" x14ac:dyDescent="0.25">
      <c r="A226" s="507">
        <v>34</v>
      </c>
      <c r="B226" s="501" t="s">
        <v>423</v>
      </c>
      <c r="C226" s="497" t="s">
        <v>248</v>
      </c>
      <c r="D226" s="497"/>
      <c r="E226" s="497"/>
      <c r="F226" s="497"/>
      <c r="G226" s="627">
        <f>E227*F227</f>
        <v>3147.48</v>
      </c>
      <c r="H226" s="122"/>
      <c r="I226" s="38"/>
      <c r="J226" s="47"/>
    </row>
    <row r="227" spans="1:10" ht="38.25" x14ac:dyDescent="0.25">
      <c r="A227" s="507"/>
      <c r="B227" s="501"/>
      <c r="C227" s="13" t="s">
        <v>251</v>
      </c>
      <c r="D227" s="24" t="s">
        <v>16</v>
      </c>
      <c r="E227" s="24">
        <v>42</v>
      </c>
      <c r="F227" s="1">
        <v>74.94</v>
      </c>
      <c r="G227" s="627"/>
      <c r="H227" s="13" t="s">
        <v>424</v>
      </c>
      <c r="I227" s="38">
        <v>2525.7539999999999</v>
      </c>
      <c r="J227" s="47"/>
    </row>
    <row r="228" spans="1:10" x14ac:dyDescent="0.25">
      <c r="A228" s="507"/>
      <c r="B228" s="501"/>
      <c r="C228" s="501" t="s">
        <v>421</v>
      </c>
      <c r="D228" s="501"/>
      <c r="E228" s="501"/>
      <c r="F228" s="501"/>
      <c r="G228" s="627"/>
      <c r="H228" s="13"/>
      <c r="I228" s="38"/>
      <c r="J228" s="47"/>
    </row>
    <row r="229" spans="1:10" x14ac:dyDescent="0.25">
      <c r="A229" s="825">
        <v>35</v>
      </c>
      <c r="B229" s="828" t="s">
        <v>425</v>
      </c>
      <c r="C229" s="497" t="s">
        <v>248</v>
      </c>
      <c r="D229" s="497"/>
      <c r="E229" s="497"/>
      <c r="F229" s="497"/>
      <c r="G229" s="627">
        <f>(E230*F230)+(E231*F231)</f>
        <v>9592.32</v>
      </c>
      <c r="H229" s="122"/>
      <c r="I229" s="38"/>
      <c r="J229" s="47"/>
    </row>
    <row r="230" spans="1:10" x14ac:dyDescent="0.25">
      <c r="A230" s="825"/>
      <c r="B230" s="828"/>
      <c r="C230" s="13" t="s">
        <v>250</v>
      </c>
      <c r="D230" s="24" t="s">
        <v>16</v>
      </c>
      <c r="E230" s="24">
        <v>64</v>
      </c>
      <c r="F230" s="1">
        <v>74.94</v>
      </c>
      <c r="G230" s="627"/>
      <c r="H230" s="507" t="s">
        <v>395</v>
      </c>
      <c r="I230" s="38">
        <v>7697.5360000000001</v>
      </c>
      <c r="J230" s="47"/>
    </row>
    <row r="231" spans="1:10" x14ac:dyDescent="0.25">
      <c r="A231" s="825"/>
      <c r="B231" s="828"/>
      <c r="C231" s="13" t="s">
        <v>251</v>
      </c>
      <c r="D231" s="24" t="s">
        <v>16</v>
      </c>
      <c r="E231" s="24">
        <v>64</v>
      </c>
      <c r="F231" s="1">
        <v>74.94</v>
      </c>
      <c r="G231" s="627"/>
      <c r="H231" s="507"/>
      <c r="I231" s="38"/>
      <c r="J231" s="47"/>
    </row>
    <row r="232" spans="1:10" x14ac:dyDescent="0.25">
      <c r="A232" s="825"/>
      <c r="B232" s="828"/>
      <c r="C232" s="501" t="s">
        <v>426</v>
      </c>
      <c r="D232" s="501"/>
      <c r="E232" s="501"/>
      <c r="F232" s="501"/>
      <c r="G232" s="627"/>
      <c r="H232" s="13" t="s">
        <v>372</v>
      </c>
      <c r="I232" s="38"/>
      <c r="J232" s="47"/>
    </row>
    <row r="233" spans="1:10" x14ac:dyDescent="0.25">
      <c r="A233" s="825">
        <v>36</v>
      </c>
      <c r="B233" s="828" t="s">
        <v>427</v>
      </c>
      <c r="C233" s="497" t="s">
        <v>248</v>
      </c>
      <c r="D233" s="497"/>
      <c r="E233" s="497"/>
      <c r="F233" s="497"/>
      <c r="G233" s="627">
        <f>E234*F234</f>
        <v>4796.16</v>
      </c>
      <c r="H233" s="122"/>
      <c r="I233" s="38"/>
      <c r="J233" s="47"/>
    </row>
    <row r="234" spans="1:10" ht="38.25" x14ac:dyDescent="0.25">
      <c r="A234" s="825"/>
      <c r="B234" s="828"/>
      <c r="C234" s="13" t="s">
        <v>250</v>
      </c>
      <c r="D234" s="24" t="s">
        <v>16</v>
      </c>
      <c r="E234" s="24">
        <v>64</v>
      </c>
      <c r="F234" s="1">
        <v>74.94</v>
      </c>
      <c r="G234" s="627"/>
      <c r="H234" s="13" t="s">
        <v>428</v>
      </c>
      <c r="I234" s="38">
        <v>3848.768</v>
      </c>
      <c r="J234" s="47"/>
    </row>
    <row r="235" spans="1:10" x14ac:dyDescent="0.25">
      <c r="A235" s="825"/>
      <c r="B235" s="828"/>
      <c r="C235" s="501" t="s">
        <v>429</v>
      </c>
      <c r="D235" s="501"/>
      <c r="E235" s="501"/>
      <c r="F235" s="501"/>
      <c r="G235" s="627"/>
      <c r="H235" s="13" t="s">
        <v>372</v>
      </c>
      <c r="I235" s="38"/>
      <c r="J235" s="47"/>
    </row>
    <row r="236" spans="1:10" x14ac:dyDescent="0.25">
      <c r="A236" s="825">
        <v>37</v>
      </c>
      <c r="B236" s="828" t="s">
        <v>430</v>
      </c>
      <c r="C236" s="497" t="s">
        <v>248</v>
      </c>
      <c r="D236" s="497"/>
      <c r="E236" s="497"/>
      <c r="F236" s="497"/>
      <c r="G236" s="627">
        <f>(E237*F237)+(E238*F238)</f>
        <v>4721.22</v>
      </c>
      <c r="H236" s="122"/>
      <c r="I236" s="38"/>
      <c r="J236" s="47"/>
    </row>
    <row r="237" spans="1:10" x14ac:dyDescent="0.25">
      <c r="A237" s="825"/>
      <c r="B237" s="828"/>
      <c r="C237" s="13" t="s">
        <v>250</v>
      </c>
      <c r="D237" s="24" t="s">
        <v>16</v>
      </c>
      <c r="E237" s="24">
        <v>21</v>
      </c>
      <c r="F237" s="1">
        <v>74.94</v>
      </c>
      <c r="G237" s="627"/>
      <c r="H237" s="507" t="s">
        <v>431</v>
      </c>
      <c r="I237" s="38">
        <v>3788.6310000000003</v>
      </c>
      <c r="J237" s="47"/>
    </row>
    <row r="238" spans="1:10" x14ac:dyDescent="0.25">
      <c r="A238" s="825"/>
      <c r="B238" s="828"/>
      <c r="C238" s="13" t="s">
        <v>251</v>
      </c>
      <c r="D238" s="24" t="s">
        <v>16</v>
      </c>
      <c r="E238" s="24">
        <v>42</v>
      </c>
      <c r="F238" s="1">
        <v>74.94</v>
      </c>
      <c r="G238" s="627"/>
      <c r="H238" s="507"/>
      <c r="I238" s="38"/>
      <c r="J238" s="47"/>
    </row>
    <row r="239" spans="1:10" x14ac:dyDescent="0.25">
      <c r="A239" s="825"/>
      <c r="B239" s="828"/>
      <c r="C239" s="501" t="s">
        <v>429</v>
      </c>
      <c r="D239" s="501"/>
      <c r="E239" s="501"/>
      <c r="F239" s="501"/>
      <c r="G239" s="627"/>
      <c r="H239" s="13"/>
      <c r="I239" s="38"/>
      <c r="J239" s="47"/>
    </row>
    <row r="240" spans="1:10" x14ac:dyDescent="0.25">
      <c r="A240" s="825">
        <v>38</v>
      </c>
      <c r="B240" s="828" t="s">
        <v>432</v>
      </c>
      <c r="C240" s="672" t="s">
        <v>248</v>
      </c>
      <c r="D240" s="672"/>
      <c r="E240" s="672"/>
      <c r="F240" s="672"/>
      <c r="G240" s="627">
        <f>(E241*F241)+(E242*F242)</f>
        <v>19184.64</v>
      </c>
      <c r="H240" s="122"/>
      <c r="I240" s="38"/>
      <c r="J240" s="47"/>
    </row>
    <row r="241" spans="1:10" x14ac:dyDescent="0.25">
      <c r="A241" s="825"/>
      <c r="B241" s="828"/>
      <c r="C241" s="13" t="s">
        <v>250</v>
      </c>
      <c r="D241" s="24" t="s">
        <v>16</v>
      </c>
      <c r="E241" s="24">
        <v>128</v>
      </c>
      <c r="F241" s="1">
        <v>74.94</v>
      </c>
      <c r="G241" s="627"/>
      <c r="H241" s="507" t="s">
        <v>433</v>
      </c>
      <c r="I241" s="38">
        <v>15395.072</v>
      </c>
      <c r="J241" s="47"/>
    </row>
    <row r="242" spans="1:10" x14ac:dyDescent="0.25">
      <c r="A242" s="825"/>
      <c r="B242" s="828"/>
      <c r="C242" s="13" t="s">
        <v>251</v>
      </c>
      <c r="D242" s="24" t="s">
        <v>16</v>
      </c>
      <c r="E242" s="24">
        <v>128</v>
      </c>
      <c r="F242" s="1">
        <v>74.94</v>
      </c>
      <c r="G242" s="627"/>
      <c r="H242" s="507"/>
      <c r="I242" s="38"/>
      <c r="J242" s="47"/>
    </row>
    <row r="243" spans="1:10" x14ac:dyDescent="0.25">
      <c r="A243" s="825"/>
      <c r="B243" s="828"/>
      <c r="C243" s="501" t="s">
        <v>434</v>
      </c>
      <c r="D243" s="501"/>
      <c r="E243" s="501"/>
      <c r="F243" s="501"/>
      <c r="G243" s="627"/>
      <c r="H243" s="13" t="s">
        <v>372</v>
      </c>
      <c r="I243" s="38"/>
      <c r="J243" s="47"/>
    </row>
    <row r="244" spans="1:10" x14ac:dyDescent="0.25">
      <c r="A244" s="507">
        <v>39</v>
      </c>
      <c r="B244" s="501" t="s">
        <v>435</v>
      </c>
      <c r="C244" s="497" t="s">
        <v>248</v>
      </c>
      <c r="D244" s="497"/>
      <c r="E244" s="497"/>
      <c r="F244" s="497"/>
      <c r="G244" s="627">
        <f>(E245*F245)+(E246*F246)+(E247*F247)</f>
        <v>13264.380000000001</v>
      </c>
      <c r="H244" s="122"/>
      <c r="I244" s="38"/>
      <c r="J244" s="47"/>
    </row>
    <row r="245" spans="1:10" x14ac:dyDescent="0.25">
      <c r="A245" s="507"/>
      <c r="B245" s="501"/>
      <c r="C245" s="13" t="s">
        <v>251</v>
      </c>
      <c r="D245" s="24" t="s">
        <v>16</v>
      </c>
      <c r="E245" s="24">
        <v>64</v>
      </c>
      <c r="F245" s="1">
        <v>74.94</v>
      </c>
      <c r="G245" s="627"/>
      <c r="H245" s="507" t="s">
        <v>428</v>
      </c>
      <c r="I245" s="38">
        <v>10644.249</v>
      </c>
      <c r="J245" s="47"/>
    </row>
    <row r="246" spans="1:10" x14ac:dyDescent="0.25">
      <c r="A246" s="507"/>
      <c r="B246" s="501"/>
      <c r="C246" s="13" t="s">
        <v>250</v>
      </c>
      <c r="D246" s="24" t="s">
        <v>16</v>
      </c>
      <c r="E246" s="24">
        <v>41</v>
      </c>
      <c r="F246" s="1">
        <v>74.94</v>
      </c>
      <c r="G246" s="627"/>
      <c r="H246" s="507"/>
      <c r="I246" s="38"/>
      <c r="J246" s="47"/>
    </row>
    <row r="247" spans="1:10" ht="38.25" x14ac:dyDescent="0.25">
      <c r="A247" s="507"/>
      <c r="B247" s="501"/>
      <c r="C247" s="13" t="s">
        <v>250</v>
      </c>
      <c r="D247" s="24" t="s">
        <v>16</v>
      </c>
      <c r="E247" s="24">
        <v>72</v>
      </c>
      <c r="F247" s="1">
        <v>74.94</v>
      </c>
      <c r="G247" s="627"/>
      <c r="H247" s="13" t="s">
        <v>436</v>
      </c>
      <c r="I247" s="38"/>
      <c r="J247" s="47"/>
    </row>
    <row r="248" spans="1:10" x14ac:dyDescent="0.25">
      <c r="A248" s="507"/>
      <c r="B248" s="501"/>
      <c r="C248" s="501" t="s">
        <v>437</v>
      </c>
      <c r="D248" s="501"/>
      <c r="E248" s="501"/>
      <c r="F248" s="501"/>
      <c r="G248" s="627"/>
      <c r="H248" s="13"/>
      <c r="I248" s="38"/>
      <c r="J248" s="47"/>
    </row>
    <row r="249" spans="1:10" x14ac:dyDescent="0.25">
      <c r="A249" s="507">
        <v>40</v>
      </c>
      <c r="B249" s="501" t="s">
        <v>438</v>
      </c>
      <c r="C249" s="497" t="s">
        <v>248</v>
      </c>
      <c r="D249" s="497"/>
      <c r="E249" s="497"/>
      <c r="F249" s="497"/>
      <c r="G249" s="627">
        <f>(E250*F250)+(E251*F251)</f>
        <v>7194.24</v>
      </c>
      <c r="H249" s="122"/>
      <c r="I249" s="38"/>
      <c r="J249" s="47"/>
    </row>
    <row r="250" spans="1:10" x14ac:dyDescent="0.25">
      <c r="A250" s="507"/>
      <c r="B250" s="501"/>
      <c r="C250" s="13" t="s">
        <v>250</v>
      </c>
      <c r="D250" s="24" t="s">
        <v>16</v>
      </c>
      <c r="E250" s="24">
        <v>64</v>
      </c>
      <c r="F250" s="1">
        <v>74.94</v>
      </c>
      <c r="G250" s="627"/>
      <c r="H250" s="507" t="s">
        <v>382</v>
      </c>
      <c r="I250" s="38">
        <v>5773.152</v>
      </c>
      <c r="J250" s="47"/>
    </row>
    <row r="251" spans="1:10" x14ac:dyDescent="0.25">
      <c r="A251" s="507"/>
      <c r="B251" s="501"/>
      <c r="C251" s="13" t="s">
        <v>251</v>
      </c>
      <c r="D251" s="24" t="s">
        <v>16</v>
      </c>
      <c r="E251" s="24">
        <v>32</v>
      </c>
      <c r="F251" s="1">
        <v>74.94</v>
      </c>
      <c r="G251" s="627"/>
      <c r="H251" s="507"/>
      <c r="I251" s="38"/>
      <c r="J251" s="47"/>
    </row>
    <row r="252" spans="1:10" x14ac:dyDescent="0.25">
      <c r="A252" s="507"/>
      <c r="B252" s="501"/>
      <c r="C252" s="501" t="s">
        <v>439</v>
      </c>
      <c r="D252" s="501"/>
      <c r="E252" s="501"/>
      <c r="F252" s="501"/>
      <c r="G252" s="627"/>
      <c r="H252" s="13"/>
      <c r="I252" s="38"/>
      <c r="J252" s="47"/>
    </row>
    <row r="253" spans="1:10" x14ac:dyDescent="0.25">
      <c r="A253" s="507">
        <v>41</v>
      </c>
      <c r="B253" s="501" t="s">
        <v>440</v>
      </c>
      <c r="C253" s="497" t="s">
        <v>248</v>
      </c>
      <c r="D253" s="497"/>
      <c r="E253" s="497"/>
      <c r="F253" s="497"/>
      <c r="G253" s="627">
        <f>(E254*F254)+(E255*F255)</f>
        <v>6369.9</v>
      </c>
      <c r="H253" s="122"/>
      <c r="I253" s="38"/>
      <c r="J253" s="47"/>
    </row>
    <row r="254" spans="1:10" ht="38.25" x14ac:dyDescent="0.25">
      <c r="A254" s="507"/>
      <c r="B254" s="501"/>
      <c r="C254" s="13" t="s">
        <v>251</v>
      </c>
      <c r="D254" s="24" t="s">
        <v>16</v>
      </c>
      <c r="E254" s="24">
        <v>21</v>
      </c>
      <c r="F254" s="1">
        <v>74.94</v>
      </c>
      <c r="G254" s="627"/>
      <c r="H254" s="13" t="s">
        <v>441</v>
      </c>
      <c r="I254" s="38">
        <v>5111.6450000000004</v>
      </c>
      <c r="J254" s="47"/>
    </row>
    <row r="255" spans="1:10" ht="38.25" x14ac:dyDescent="0.25">
      <c r="A255" s="507"/>
      <c r="B255" s="501"/>
      <c r="C255" s="13" t="s">
        <v>251</v>
      </c>
      <c r="D255" s="24" t="s">
        <v>16</v>
      </c>
      <c r="E255" s="24">
        <v>64</v>
      </c>
      <c r="F255" s="1">
        <v>74.94</v>
      </c>
      <c r="G255" s="627"/>
      <c r="H255" s="13" t="s">
        <v>428</v>
      </c>
      <c r="I255" s="38"/>
      <c r="J255" s="47"/>
    </row>
    <row r="256" spans="1:10" x14ac:dyDescent="0.25">
      <c r="A256" s="507"/>
      <c r="B256" s="501"/>
      <c r="C256" s="501" t="s">
        <v>442</v>
      </c>
      <c r="D256" s="501"/>
      <c r="E256" s="501"/>
      <c r="F256" s="501"/>
      <c r="G256" s="627"/>
      <c r="H256" s="13"/>
      <c r="I256" s="38"/>
      <c r="J256" s="47"/>
    </row>
    <row r="257" spans="1:10" x14ac:dyDescent="0.25">
      <c r="A257" s="825">
        <v>42</v>
      </c>
      <c r="B257" s="507" t="s">
        <v>443</v>
      </c>
      <c r="C257" s="497" t="s">
        <v>248</v>
      </c>
      <c r="D257" s="497"/>
      <c r="E257" s="497"/>
      <c r="F257" s="497"/>
      <c r="G257" s="627">
        <f>(E258*F258)+(E259*F259)+(E260*F260)+(E261*F261)+(E262*F262)</f>
        <v>32823.72</v>
      </c>
      <c r="H257" s="122"/>
      <c r="I257" s="38"/>
      <c r="J257" s="47"/>
    </row>
    <row r="258" spans="1:10" x14ac:dyDescent="0.25">
      <c r="A258" s="825"/>
      <c r="B258" s="507"/>
      <c r="C258" s="13" t="s">
        <v>250</v>
      </c>
      <c r="D258" s="24" t="s">
        <v>16</v>
      </c>
      <c r="E258" s="24">
        <v>70</v>
      </c>
      <c r="F258" s="1">
        <v>74.94</v>
      </c>
      <c r="G258" s="627"/>
      <c r="H258" s="507" t="s">
        <v>444</v>
      </c>
      <c r="I258" s="38">
        <v>26325.607</v>
      </c>
      <c r="J258" s="47"/>
    </row>
    <row r="259" spans="1:10" x14ac:dyDescent="0.25">
      <c r="A259" s="825"/>
      <c r="B259" s="507"/>
      <c r="C259" s="13" t="s">
        <v>251</v>
      </c>
      <c r="D259" s="24" t="s">
        <v>16</v>
      </c>
      <c r="E259" s="24">
        <v>70</v>
      </c>
      <c r="F259" s="1">
        <v>74.94</v>
      </c>
      <c r="G259" s="627"/>
      <c r="H259" s="507"/>
      <c r="I259" s="38"/>
      <c r="J259" s="47"/>
    </row>
    <row r="260" spans="1:10" x14ac:dyDescent="0.25">
      <c r="A260" s="825"/>
      <c r="B260" s="507"/>
      <c r="C260" s="13" t="s">
        <v>250</v>
      </c>
      <c r="D260" s="24" t="s">
        <v>445</v>
      </c>
      <c r="E260" s="24">
        <v>128</v>
      </c>
      <c r="F260" s="1">
        <v>74.94</v>
      </c>
      <c r="G260" s="627"/>
      <c r="H260" s="501" t="s">
        <v>433</v>
      </c>
      <c r="I260" s="38"/>
      <c r="J260" s="47"/>
    </row>
    <row r="261" spans="1:10" x14ac:dyDescent="0.25">
      <c r="A261" s="825"/>
      <c r="B261" s="507"/>
      <c r="C261" s="13" t="s">
        <v>251</v>
      </c>
      <c r="D261" s="24" t="s">
        <v>16</v>
      </c>
      <c r="E261" s="24">
        <v>128</v>
      </c>
      <c r="F261" s="1">
        <v>74.94</v>
      </c>
      <c r="G261" s="627"/>
      <c r="H261" s="501"/>
      <c r="I261" s="38"/>
      <c r="J261" s="47"/>
    </row>
    <row r="262" spans="1:10" ht="51" x14ac:dyDescent="0.25">
      <c r="A262" s="825"/>
      <c r="B262" s="507"/>
      <c r="C262" s="13" t="s">
        <v>251</v>
      </c>
      <c r="D262" s="24" t="s">
        <v>16</v>
      </c>
      <c r="E262" s="24">
        <v>42</v>
      </c>
      <c r="F262" s="1">
        <v>74.94</v>
      </c>
      <c r="G262" s="627"/>
      <c r="H262" s="13" t="s">
        <v>446</v>
      </c>
      <c r="I262" s="38"/>
      <c r="J262" s="47"/>
    </row>
    <row r="263" spans="1:10" x14ac:dyDescent="0.25">
      <c r="A263" s="825"/>
      <c r="B263" s="507"/>
      <c r="C263" s="501" t="s">
        <v>442</v>
      </c>
      <c r="D263" s="501"/>
      <c r="E263" s="501"/>
      <c r="F263" s="501"/>
      <c r="G263" s="627"/>
      <c r="H263" s="13"/>
      <c r="I263" s="38"/>
      <c r="J263" s="47"/>
    </row>
    <row r="264" spans="1:10" x14ac:dyDescent="0.25">
      <c r="A264" s="507"/>
      <c r="B264" s="501" t="s">
        <v>447</v>
      </c>
      <c r="C264" s="497" t="s">
        <v>248</v>
      </c>
      <c r="D264" s="497"/>
      <c r="E264" s="497"/>
      <c r="F264" s="497"/>
      <c r="G264" s="627">
        <f>(E265*F265)+(E266*F266)</f>
        <v>4946.0399999999991</v>
      </c>
      <c r="H264" s="122"/>
      <c r="I264" s="38"/>
      <c r="J264" s="47"/>
    </row>
    <row r="265" spans="1:10" x14ac:dyDescent="0.25">
      <c r="A265" s="507"/>
      <c r="B265" s="501"/>
      <c r="C265" s="13" t="s">
        <v>250</v>
      </c>
      <c r="D265" s="24" t="s">
        <v>16</v>
      </c>
      <c r="E265" s="24">
        <v>22</v>
      </c>
      <c r="F265" s="1">
        <v>74.94</v>
      </c>
      <c r="G265" s="627"/>
      <c r="H265" s="507" t="s">
        <v>448</v>
      </c>
      <c r="I265" s="38"/>
      <c r="J265" s="47"/>
    </row>
    <row r="266" spans="1:10" x14ac:dyDescent="0.25">
      <c r="A266" s="507"/>
      <c r="B266" s="501"/>
      <c r="C266" s="13" t="s">
        <v>251</v>
      </c>
      <c r="D266" s="24" t="s">
        <v>16</v>
      </c>
      <c r="E266" s="24">
        <v>44</v>
      </c>
      <c r="F266" s="1">
        <v>74.94</v>
      </c>
      <c r="G266" s="627"/>
      <c r="H266" s="507"/>
      <c r="I266" s="38"/>
      <c r="J266" s="47"/>
    </row>
    <row r="267" spans="1:10" x14ac:dyDescent="0.25">
      <c r="A267" s="507"/>
      <c r="B267" s="501"/>
      <c r="C267" s="501" t="s">
        <v>442</v>
      </c>
      <c r="D267" s="501"/>
      <c r="E267" s="501"/>
      <c r="F267" s="501"/>
      <c r="G267" s="627"/>
      <c r="H267" s="13"/>
      <c r="I267" s="38"/>
      <c r="J267" s="47"/>
    </row>
    <row r="268" spans="1:10" x14ac:dyDescent="0.25">
      <c r="A268" s="507"/>
      <c r="B268" s="501" t="s">
        <v>449</v>
      </c>
      <c r="C268" s="497" t="s">
        <v>248</v>
      </c>
      <c r="D268" s="497"/>
      <c r="E268" s="497"/>
      <c r="F268" s="497"/>
      <c r="G268" s="627">
        <f>(E269*F269)+(E270*F270)</f>
        <v>7194.24</v>
      </c>
      <c r="H268" s="122"/>
      <c r="I268" s="38"/>
      <c r="J268" s="47"/>
    </row>
    <row r="269" spans="1:10" x14ac:dyDescent="0.25">
      <c r="A269" s="507"/>
      <c r="B269" s="501"/>
      <c r="C269" s="13" t="s">
        <v>250</v>
      </c>
      <c r="D269" s="24" t="s">
        <v>16</v>
      </c>
      <c r="E269" s="24">
        <v>64</v>
      </c>
      <c r="F269" s="1">
        <v>74.94</v>
      </c>
      <c r="G269" s="627"/>
      <c r="H269" s="827" t="s">
        <v>450</v>
      </c>
      <c r="I269" s="38"/>
      <c r="J269" s="47"/>
    </row>
    <row r="270" spans="1:10" x14ac:dyDescent="0.25">
      <c r="A270" s="507"/>
      <c r="B270" s="501"/>
      <c r="C270" s="13" t="s">
        <v>251</v>
      </c>
      <c r="D270" s="24" t="s">
        <v>16</v>
      </c>
      <c r="E270" s="24">
        <v>32</v>
      </c>
      <c r="F270" s="1">
        <v>74.94</v>
      </c>
      <c r="G270" s="627"/>
      <c r="H270" s="827"/>
      <c r="I270" s="38"/>
      <c r="J270" s="47"/>
    </row>
    <row r="271" spans="1:10" x14ac:dyDescent="0.25">
      <c r="A271" s="507"/>
      <c r="B271" s="501"/>
      <c r="C271" s="501" t="s">
        <v>442</v>
      </c>
      <c r="D271" s="501"/>
      <c r="E271" s="501"/>
      <c r="F271" s="501"/>
      <c r="G271" s="627"/>
      <c r="H271" s="70"/>
      <c r="I271" s="38"/>
      <c r="J271" s="47"/>
    </row>
    <row r="272" spans="1:10" x14ac:dyDescent="0.25">
      <c r="A272" s="507">
        <v>43</v>
      </c>
      <c r="B272" s="501" t="s">
        <v>451</v>
      </c>
      <c r="C272" s="497" t="s">
        <v>248</v>
      </c>
      <c r="D272" s="497"/>
      <c r="E272" s="497"/>
      <c r="F272" s="497"/>
      <c r="G272" s="627">
        <f>(E273*F273)+(E274*F274)</f>
        <v>14388.48</v>
      </c>
      <c r="H272" s="497" t="s">
        <v>452</v>
      </c>
      <c r="I272" s="38"/>
      <c r="J272" s="47"/>
    </row>
    <row r="273" spans="1:10" x14ac:dyDescent="0.25">
      <c r="A273" s="507"/>
      <c r="B273" s="501"/>
      <c r="C273" s="13" t="s">
        <v>250</v>
      </c>
      <c r="D273" s="24" t="s">
        <v>16</v>
      </c>
      <c r="E273" s="24">
        <v>96</v>
      </c>
      <c r="F273" s="1">
        <v>74.94</v>
      </c>
      <c r="G273" s="627"/>
      <c r="H273" s="497"/>
      <c r="I273" s="38">
        <v>11546.304</v>
      </c>
      <c r="J273" s="47"/>
    </row>
    <row r="274" spans="1:10" x14ac:dyDescent="0.25">
      <c r="A274" s="507"/>
      <c r="B274" s="501"/>
      <c r="C274" s="13" t="s">
        <v>251</v>
      </c>
      <c r="D274" s="24" t="s">
        <v>16</v>
      </c>
      <c r="E274" s="24">
        <v>96</v>
      </c>
      <c r="F274" s="1">
        <v>74.94</v>
      </c>
      <c r="G274" s="627"/>
      <c r="H274" s="497"/>
      <c r="I274" s="38"/>
      <c r="J274" s="47"/>
    </row>
    <row r="275" spans="1:10" x14ac:dyDescent="0.25">
      <c r="A275" s="507"/>
      <c r="B275" s="501"/>
      <c r="C275" s="501" t="s">
        <v>453</v>
      </c>
      <c r="D275" s="501"/>
      <c r="E275" s="501"/>
      <c r="F275" s="501"/>
      <c r="G275" s="627"/>
      <c r="H275" s="13" t="s">
        <v>372</v>
      </c>
      <c r="I275" s="38"/>
      <c r="J275" s="47"/>
    </row>
    <row r="276" spans="1:10" x14ac:dyDescent="0.25">
      <c r="A276" s="507"/>
      <c r="B276" s="501" t="s">
        <v>454</v>
      </c>
      <c r="C276" s="497" t="s">
        <v>248</v>
      </c>
      <c r="D276" s="497"/>
      <c r="E276" s="497"/>
      <c r="F276" s="497"/>
      <c r="G276" s="1"/>
      <c r="H276" s="122"/>
      <c r="I276" s="38"/>
      <c r="J276" s="47"/>
    </row>
    <row r="277" spans="1:10" x14ac:dyDescent="0.25">
      <c r="A277" s="507"/>
      <c r="B277" s="501"/>
      <c r="C277" s="13" t="s">
        <v>250</v>
      </c>
      <c r="D277" s="24" t="s">
        <v>16</v>
      </c>
      <c r="E277" s="24">
        <v>22</v>
      </c>
      <c r="F277" s="1">
        <v>74.94</v>
      </c>
      <c r="G277" s="627">
        <f>(E277*F277)+(E278*F278)</f>
        <v>3297.3599999999997</v>
      </c>
      <c r="H277" s="507" t="s">
        <v>455</v>
      </c>
      <c r="I277" s="38"/>
      <c r="J277" s="47"/>
    </row>
    <row r="278" spans="1:10" x14ac:dyDescent="0.25">
      <c r="A278" s="507"/>
      <c r="B278" s="501"/>
      <c r="C278" s="13" t="s">
        <v>251</v>
      </c>
      <c r="D278" s="24" t="s">
        <v>16</v>
      </c>
      <c r="E278" s="24">
        <v>22</v>
      </c>
      <c r="F278" s="1">
        <v>74.94</v>
      </c>
      <c r="G278" s="627"/>
      <c r="H278" s="507"/>
      <c r="I278" s="38"/>
      <c r="J278" s="47"/>
    </row>
    <row r="279" spans="1:10" x14ac:dyDescent="0.25">
      <c r="A279" s="507"/>
      <c r="B279" s="501"/>
      <c r="C279" s="501" t="s">
        <v>442</v>
      </c>
      <c r="D279" s="501"/>
      <c r="E279" s="501"/>
      <c r="F279" s="501"/>
      <c r="G279" s="627"/>
      <c r="H279" s="13"/>
      <c r="I279" s="38"/>
      <c r="J279" s="47"/>
    </row>
    <row r="280" spans="1:10" x14ac:dyDescent="0.25">
      <c r="A280" s="507">
        <v>44</v>
      </c>
      <c r="B280" s="501" t="s">
        <v>456</v>
      </c>
      <c r="C280" s="497" t="s">
        <v>248</v>
      </c>
      <c r="D280" s="497"/>
      <c r="E280" s="497"/>
      <c r="F280" s="497"/>
      <c r="G280" s="627">
        <f>(E281*F281)+(E282*F282)</f>
        <v>16786.559999999998</v>
      </c>
      <c r="H280" s="122"/>
      <c r="I280" s="38"/>
      <c r="J280" s="47"/>
    </row>
    <row r="281" spans="1:10" x14ac:dyDescent="0.25">
      <c r="A281" s="507"/>
      <c r="B281" s="501"/>
      <c r="C281" s="13" t="s">
        <v>250</v>
      </c>
      <c r="D281" s="24" t="s">
        <v>16</v>
      </c>
      <c r="E281" s="24">
        <v>128</v>
      </c>
      <c r="F281" s="1">
        <v>74.94</v>
      </c>
      <c r="G281" s="627"/>
      <c r="H281" s="507" t="s">
        <v>457</v>
      </c>
      <c r="I281" s="38">
        <v>13470.688</v>
      </c>
      <c r="J281" s="47"/>
    </row>
    <row r="282" spans="1:10" x14ac:dyDescent="0.25">
      <c r="A282" s="507"/>
      <c r="B282" s="501"/>
      <c r="C282" s="13" t="s">
        <v>251</v>
      </c>
      <c r="D282" s="24" t="s">
        <v>16</v>
      </c>
      <c r="E282" s="24">
        <v>96</v>
      </c>
      <c r="F282" s="1">
        <v>74.94</v>
      </c>
      <c r="G282" s="627"/>
      <c r="H282" s="507"/>
      <c r="I282" s="38"/>
      <c r="J282" s="47"/>
    </row>
    <row r="283" spans="1:10" x14ac:dyDescent="0.25">
      <c r="A283" s="507"/>
      <c r="B283" s="501"/>
      <c r="C283" s="501" t="s">
        <v>458</v>
      </c>
      <c r="D283" s="501"/>
      <c r="E283" s="501"/>
      <c r="F283" s="501"/>
      <c r="G283" s="627"/>
      <c r="H283" s="13" t="s">
        <v>372</v>
      </c>
      <c r="I283" s="38"/>
      <c r="J283" s="47"/>
    </row>
    <row r="284" spans="1:10" x14ac:dyDescent="0.25">
      <c r="A284" s="507">
        <v>45</v>
      </c>
      <c r="B284" s="501" t="s">
        <v>459</v>
      </c>
      <c r="C284" s="497" t="s">
        <v>248</v>
      </c>
      <c r="D284" s="497"/>
      <c r="E284" s="497"/>
      <c r="F284" s="497"/>
      <c r="G284" s="627">
        <f>(E285*F285)+(E286*F286)</f>
        <v>7194.24</v>
      </c>
      <c r="H284" s="122"/>
      <c r="I284" s="38"/>
      <c r="J284" s="47"/>
    </row>
    <row r="285" spans="1:10" x14ac:dyDescent="0.25">
      <c r="A285" s="507"/>
      <c r="B285" s="501"/>
      <c r="C285" s="13" t="s">
        <v>250</v>
      </c>
      <c r="D285" s="24" t="s">
        <v>16</v>
      </c>
      <c r="E285" s="24">
        <v>32</v>
      </c>
      <c r="F285" s="1">
        <v>74.94</v>
      </c>
      <c r="G285" s="627"/>
      <c r="H285" s="507" t="s">
        <v>450</v>
      </c>
      <c r="I285" s="38">
        <v>5773.152</v>
      </c>
      <c r="J285" s="47"/>
    </row>
    <row r="286" spans="1:10" x14ac:dyDescent="0.25">
      <c r="A286" s="507"/>
      <c r="B286" s="501"/>
      <c r="C286" s="13" t="s">
        <v>251</v>
      </c>
      <c r="D286" s="24" t="s">
        <v>16</v>
      </c>
      <c r="E286" s="24">
        <v>64</v>
      </c>
      <c r="F286" s="1">
        <v>74.94</v>
      </c>
      <c r="G286" s="627"/>
      <c r="H286" s="507"/>
      <c r="I286" s="38"/>
      <c r="J286" s="47"/>
    </row>
    <row r="287" spans="1:10" x14ac:dyDescent="0.25">
      <c r="A287" s="507"/>
      <c r="B287" s="501"/>
      <c r="C287" s="501" t="s">
        <v>458</v>
      </c>
      <c r="D287" s="501"/>
      <c r="E287" s="501"/>
      <c r="F287" s="501"/>
      <c r="G287" s="627"/>
      <c r="H287" s="13"/>
      <c r="I287" s="38"/>
      <c r="J287" s="47"/>
    </row>
    <row r="288" spans="1:10" x14ac:dyDescent="0.25">
      <c r="A288" s="507">
        <v>46</v>
      </c>
      <c r="B288" s="501" t="s">
        <v>460</v>
      </c>
      <c r="C288" s="497" t="s">
        <v>248</v>
      </c>
      <c r="D288" s="497"/>
      <c r="E288" s="497"/>
      <c r="F288" s="497"/>
      <c r="G288" s="627">
        <f>E289*F289</f>
        <v>4796.16</v>
      </c>
      <c r="H288" s="122"/>
      <c r="I288" s="38"/>
      <c r="J288" s="47"/>
    </row>
    <row r="289" spans="1:10" ht="38.25" x14ac:dyDescent="0.25">
      <c r="A289" s="507"/>
      <c r="B289" s="501"/>
      <c r="C289" s="13" t="s">
        <v>250</v>
      </c>
      <c r="D289" s="24" t="s">
        <v>16</v>
      </c>
      <c r="E289" s="24">
        <v>64</v>
      </c>
      <c r="F289" s="1">
        <v>74.94</v>
      </c>
      <c r="G289" s="627"/>
      <c r="H289" s="13" t="s">
        <v>428</v>
      </c>
      <c r="I289" s="38">
        <v>3848.768</v>
      </c>
      <c r="J289" s="47"/>
    </row>
    <row r="290" spans="1:10" x14ac:dyDescent="0.25">
      <c r="A290" s="507"/>
      <c r="B290" s="501"/>
      <c r="C290" s="501" t="s">
        <v>461</v>
      </c>
      <c r="D290" s="501"/>
      <c r="E290" s="501"/>
      <c r="F290" s="501"/>
      <c r="G290" s="627"/>
      <c r="H290" s="13"/>
      <c r="I290" s="38"/>
      <c r="J290" s="47"/>
    </row>
    <row r="291" spans="1:10" x14ac:dyDescent="0.25">
      <c r="A291" s="507" t="s">
        <v>250</v>
      </c>
      <c r="B291" s="507"/>
      <c r="C291" s="507"/>
      <c r="D291" s="507"/>
      <c r="E291" s="507"/>
      <c r="F291" s="507"/>
      <c r="G291" s="507"/>
      <c r="H291" s="24">
        <f>E92+E96+E99+E103+E107+E111+E113+E122+E123+E124+E127+E130+E134+E138+E142+E149+E153+E157+E161+E165+E167+E168+E171+E175+E177+E181+E185+E192+E196+E200+E203+E207+E211+E215+E219+E223+E230+E234+E237+E241+E246+E247+E250+E258+E260+E265+E269+E273+E277+E281+E285+E289</f>
        <v>3577</v>
      </c>
      <c r="I291" s="38"/>
      <c r="J291" s="47"/>
    </row>
    <row r="292" spans="1:10" x14ac:dyDescent="0.25">
      <c r="A292" s="507" t="s">
        <v>251</v>
      </c>
      <c r="B292" s="507"/>
      <c r="C292" s="507"/>
      <c r="D292" s="507"/>
      <c r="E292" s="507"/>
      <c r="F292" s="507"/>
      <c r="G292" s="507"/>
      <c r="H292" s="24">
        <f>E93+E100+E104+E108+E112+E114+E117+E118+E131+E135+E139+E143+E146+E150+E154+E158+E162+E172+E176+E178+E182+E186+E189+E193+E197+E204+E208+E212+E216+E220+E224+E227+E231+E238+E242+E245+E251+E254+E255+E259+E261+E262+E266+E270+E274+E278+E282+E286</f>
        <v>3566</v>
      </c>
      <c r="I292" s="38"/>
      <c r="J292" s="47"/>
    </row>
    <row r="293" spans="1:10" x14ac:dyDescent="0.25">
      <c r="A293" s="507" t="s">
        <v>389</v>
      </c>
      <c r="B293" s="507"/>
      <c r="C293" s="507"/>
      <c r="D293" s="507"/>
      <c r="E293" s="507"/>
      <c r="F293" s="507"/>
      <c r="G293" s="507"/>
      <c r="H293" s="24">
        <f>E166</f>
        <v>54</v>
      </c>
      <c r="I293" s="38"/>
      <c r="J293" s="47"/>
    </row>
    <row r="294" spans="1:10" x14ac:dyDescent="0.25">
      <c r="A294" s="507" t="s">
        <v>462</v>
      </c>
      <c r="B294" s="507"/>
      <c r="C294" s="507"/>
      <c r="D294" s="507"/>
      <c r="E294" s="507"/>
      <c r="F294" s="507"/>
      <c r="G294" s="507"/>
      <c r="H294" s="24">
        <f>SUM(H291:H293)</f>
        <v>7197</v>
      </c>
      <c r="I294" s="38"/>
      <c r="J294" s="47"/>
    </row>
    <row r="295" spans="1:10" x14ac:dyDescent="0.25">
      <c r="A295" s="509" t="s">
        <v>469</v>
      </c>
      <c r="B295" s="509"/>
      <c r="C295" s="509"/>
      <c r="D295" s="509"/>
      <c r="E295" s="509"/>
      <c r="F295" s="509"/>
      <c r="G295" s="1">
        <f>SUM(G91:G294)</f>
        <v>539343.59999999986</v>
      </c>
      <c r="H295" s="122"/>
      <c r="I295" s="38">
        <v>426176.52000000014</v>
      </c>
      <c r="J295" s="47">
        <v>539343.6</v>
      </c>
    </row>
    <row r="296" spans="1:10" x14ac:dyDescent="0.25">
      <c r="A296" s="726" t="s">
        <v>463</v>
      </c>
      <c r="B296" s="726"/>
      <c r="C296" s="726"/>
      <c r="D296" s="726"/>
      <c r="E296" s="726"/>
      <c r="F296" s="726"/>
      <c r="G296" s="726"/>
      <c r="H296" s="726"/>
      <c r="I296" s="38"/>
      <c r="J296" s="124">
        <f>J295/H294</f>
        <v>74.940058357649022</v>
      </c>
    </row>
    <row r="297" spans="1:10" x14ac:dyDescent="0.25">
      <c r="A297" s="726" t="s">
        <v>464</v>
      </c>
      <c r="B297" s="726"/>
      <c r="C297" s="726"/>
      <c r="D297" s="726"/>
      <c r="E297" s="726"/>
      <c r="F297" s="726"/>
      <c r="G297" s="726"/>
      <c r="H297" s="726"/>
      <c r="I297" s="38"/>
      <c r="J297" s="47"/>
    </row>
    <row r="298" spans="1:10" x14ac:dyDescent="0.25">
      <c r="A298" s="726" t="s">
        <v>465</v>
      </c>
      <c r="B298" s="726"/>
      <c r="C298" s="726"/>
      <c r="D298" s="726"/>
      <c r="E298" s="726"/>
      <c r="F298" s="726"/>
      <c r="G298" s="726"/>
      <c r="H298" s="726"/>
      <c r="I298" s="38"/>
      <c r="J298" s="47">
        <f>J295-G295</f>
        <v>0</v>
      </c>
    </row>
    <row r="299" spans="1:10" x14ac:dyDescent="0.25">
      <c r="A299" s="568" t="s">
        <v>45</v>
      </c>
      <c r="B299" s="568"/>
      <c r="C299" s="568"/>
      <c r="D299" s="568"/>
      <c r="E299" s="568"/>
      <c r="F299" s="568"/>
      <c r="G299" s="568"/>
      <c r="H299" s="568"/>
      <c r="I299" s="38"/>
      <c r="J299" s="47"/>
    </row>
    <row r="300" spans="1:10" x14ac:dyDescent="0.25">
      <c r="A300" s="726" t="s">
        <v>466</v>
      </c>
      <c r="B300" s="726"/>
      <c r="C300" s="726"/>
      <c r="D300" s="726"/>
      <c r="E300" s="726"/>
      <c r="F300" s="726"/>
      <c r="G300" s="726"/>
      <c r="H300" s="726"/>
      <c r="I300" s="38"/>
      <c r="J300" s="47"/>
    </row>
    <row r="301" spans="1:10" x14ac:dyDescent="0.25">
      <c r="A301" s="726" t="s">
        <v>467</v>
      </c>
      <c r="B301" s="726"/>
      <c r="C301" s="726"/>
      <c r="D301" s="726"/>
      <c r="E301" s="726"/>
      <c r="F301" s="726"/>
      <c r="G301" s="726"/>
      <c r="H301" s="726"/>
      <c r="I301" s="38"/>
      <c r="J301" s="47"/>
    </row>
    <row r="302" spans="1:10" x14ac:dyDescent="0.25">
      <c r="A302" s="824" t="s">
        <v>468</v>
      </c>
      <c r="B302" s="824"/>
      <c r="C302" s="824"/>
      <c r="D302" s="824"/>
      <c r="E302" s="824"/>
      <c r="F302" s="824"/>
      <c r="G302" s="824"/>
      <c r="H302" s="824"/>
      <c r="I302" s="38"/>
      <c r="J302" s="47"/>
    </row>
    <row r="303" spans="1:10" ht="15.75" x14ac:dyDescent="0.25">
      <c r="A303" s="819" t="s">
        <v>507</v>
      </c>
      <c r="B303" s="819"/>
      <c r="C303" s="819"/>
      <c r="D303" s="819"/>
      <c r="E303" s="819"/>
      <c r="F303" s="819"/>
      <c r="G303" s="819"/>
      <c r="H303" s="819"/>
    </row>
    <row r="304" spans="1:10" ht="25.5" x14ac:dyDescent="0.25">
      <c r="A304" s="24" t="s">
        <v>0</v>
      </c>
      <c r="B304" s="109" t="s">
        <v>211</v>
      </c>
      <c r="C304" s="24" t="s">
        <v>212</v>
      </c>
      <c r="D304" s="24" t="s">
        <v>213</v>
      </c>
      <c r="E304" s="24" t="s">
        <v>214</v>
      </c>
      <c r="F304" s="24" t="s">
        <v>234</v>
      </c>
      <c r="G304" s="24" t="s">
        <v>235</v>
      </c>
      <c r="H304" s="24" t="s">
        <v>5</v>
      </c>
    </row>
    <row r="305" spans="1:8" x14ac:dyDescent="0.25">
      <c r="A305" s="507">
        <v>1</v>
      </c>
      <c r="B305" s="825" t="s">
        <v>471</v>
      </c>
      <c r="C305" s="497" t="s">
        <v>472</v>
      </c>
      <c r="D305" s="501" t="s">
        <v>16</v>
      </c>
      <c r="E305" s="826">
        <v>400</v>
      </c>
      <c r="F305" s="627" t="s">
        <v>473</v>
      </c>
      <c r="G305" s="627">
        <v>402676.8</v>
      </c>
      <c r="H305" s="531" t="s">
        <v>474</v>
      </c>
    </row>
    <row r="306" spans="1:8" ht="21.75" customHeight="1" x14ac:dyDescent="0.25">
      <c r="A306" s="507"/>
      <c r="B306" s="825"/>
      <c r="C306" s="497"/>
      <c r="D306" s="501"/>
      <c r="E306" s="826"/>
      <c r="F306" s="627"/>
      <c r="G306" s="627"/>
      <c r="H306" s="532"/>
    </row>
    <row r="307" spans="1:8" x14ac:dyDescent="0.25">
      <c r="A307" s="497" t="s">
        <v>62</v>
      </c>
      <c r="B307" s="497"/>
      <c r="C307" s="497"/>
      <c r="D307" s="24" t="s">
        <v>16</v>
      </c>
      <c r="E307" s="5">
        <v>400</v>
      </c>
      <c r="F307" s="1">
        <f>G307/E307</f>
        <v>1006.692</v>
      </c>
      <c r="G307" s="1">
        <v>402676.8</v>
      </c>
      <c r="H307" s="13"/>
    </row>
    <row r="308" spans="1:8" ht="102" x14ac:dyDescent="0.25">
      <c r="A308" s="24">
        <v>2</v>
      </c>
      <c r="B308" s="109" t="s">
        <v>475</v>
      </c>
      <c r="C308" s="13" t="s">
        <v>476</v>
      </c>
      <c r="D308" s="24" t="s">
        <v>16</v>
      </c>
      <c r="E308" s="5">
        <v>50</v>
      </c>
      <c r="F308" s="86">
        <v>1942.44</v>
      </c>
      <c r="G308" s="1">
        <v>97122</v>
      </c>
      <c r="H308" s="49" t="s">
        <v>477</v>
      </c>
    </row>
    <row r="309" spans="1:8" x14ac:dyDescent="0.25">
      <c r="A309" s="497" t="s">
        <v>62</v>
      </c>
      <c r="B309" s="497"/>
      <c r="C309" s="497"/>
      <c r="D309" s="24" t="s">
        <v>16</v>
      </c>
      <c r="E309" s="5">
        <v>50</v>
      </c>
      <c r="F309" s="86">
        <v>1942.44</v>
      </c>
      <c r="G309" s="1">
        <v>97122</v>
      </c>
      <c r="H309" s="13"/>
    </row>
    <row r="310" spans="1:8" ht="89.25" x14ac:dyDescent="0.25">
      <c r="A310" s="24">
        <v>3</v>
      </c>
      <c r="B310" s="109" t="s">
        <v>478</v>
      </c>
      <c r="C310" s="13" t="s">
        <v>479</v>
      </c>
      <c r="D310" s="24" t="s">
        <v>16</v>
      </c>
      <c r="E310" s="5">
        <v>180</v>
      </c>
      <c r="F310" s="86" t="s">
        <v>480</v>
      </c>
      <c r="G310" s="1">
        <v>266450.40000000002</v>
      </c>
      <c r="H310" s="49" t="s">
        <v>481</v>
      </c>
    </row>
    <row r="311" spans="1:8" x14ac:dyDescent="0.25">
      <c r="A311" s="497" t="s">
        <v>62</v>
      </c>
      <c r="B311" s="497"/>
      <c r="C311" s="497"/>
      <c r="D311" s="24" t="s">
        <v>16</v>
      </c>
      <c r="E311" s="5">
        <v>180</v>
      </c>
      <c r="F311" s="86" t="s">
        <v>482</v>
      </c>
      <c r="G311" s="1">
        <v>266450.40000000002</v>
      </c>
      <c r="H311" s="13"/>
    </row>
    <row r="312" spans="1:8" ht="89.25" x14ac:dyDescent="0.25">
      <c r="A312" s="24">
        <v>4</v>
      </c>
      <c r="B312" s="109" t="s">
        <v>483</v>
      </c>
      <c r="C312" s="13" t="s">
        <v>479</v>
      </c>
      <c r="D312" s="24" t="s">
        <v>16</v>
      </c>
      <c r="E312" s="5">
        <v>180</v>
      </c>
      <c r="F312" s="86">
        <v>1480.28</v>
      </c>
      <c r="G312" s="1">
        <v>266450.40000000002</v>
      </c>
      <c r="H312" s="49" t="s">
        <v>484</v>
      </c>
    </row>
    <row r="313" spans="1:8" x14ac:dyDescent="0.25">
      <c r="A313" s="497" t="s">
        <v>62</v>
      </c>
      <c r="B313" s="497"/>
      <c r="C313" s="497"/>
      <c r="D313" s="24" t="s">
        <v>16</v>
      </c>
      <c r="E313" s="5">
        <v>180</v>
      </c>
      <c r="F313" s="86">
        <v>1480.28</v>
      </c>
      <c r="G313" s="1">
        <v>266450.40000000002</v>
      </c>
      <c r="H313" s="69"/>
    </row>
    <row r="314" spans="1:8" ht="89.25" x14ac:dyDescent="0.25">
      <c r="A314" s="24">
        <v>5</v>
      </c>
      <c r="B314" s="109" t="s">
        <v>485</v>
      </c>
      <c r="C314" s="13" t="s">
        <v>486</v>
      </c>
      <c r="D314" s="24" t="s">
        <v>16</v>
      </c>
      <c r="E314" s="5">
        <v>240</v>
      </c>
      <c r="F314" s="86">
        <v>1509.92</v>
      </c>
      <c r="G314" s="1">
        <v>362379.6</v>
      </c>
      <c r="H314" s="13" t="s">
        <v>487</v>
      </c>
    </row>
    <row r="315" spans="1:8" x14ac:dyDescent="0.25">
      <c r="A315" s="497" t="s">
        <v>62</v>
      </c>
      <c r="B315" s="497"/>
      <c r="C315" s="497"/>
      <c r="D315" s="13" t="s">
        <v>16</v>
      </c>
      <c r="E315" s="5"/>
      <c r="F315" s="86">
        <v>1509.92</v>
      </c>
      <c r="G315" s="1">
        <v>362379.6</v>
      </c>
      <c r="H315" s="13"/>
    </row>
    <row r="316" spans="1:8" ht="89.25" x14ac:dyDescent="0.25">
      <c r="A316" s="24">
        <v>6</v>
      </c>
      <c r="B316" s="109" t="s">
        <v>488</v>
      </c>
      <c r="C316" s="13" t="s">
        <v>472</v>
      </c>
      <c r="D316" s="13" t="s">
        <v>16</v>
      </c>
      <c r="E316" s="5">
        <v>50</v>
      </c>
      <c r="F316" s="86">
        <v>1109.4000000000001</v>
      </c>
      <c r="G316" s="1">
        <v>55470</v>
      </c>
      <c r="H316" s="13" t="s">
        <v>489</v>
      </c>
    </row>
    <row r="317" spans="1:8" x14ac:dyDescent="0.25">
      <c r="A317" s="497" t="s">
        <v>62</v>
      </c>
      <c r="B317" s="497"/>
      <c r="C317" s="497"/>
      <c r="D317" s="13" t="s">
        <v>16</v>
      </c>
      <c r="E317" s="5"/>
      <c r="F317" s="86">
        <v>1109.4000000000001</v>
      </c>
      <c r="G317" s="1">
        <v>55470</v>
      </c>
      <c r="H317" s="13"/>
    </row>
    <row r="318" spans="1:8" ht="89.25" x14ac:dyDescent="0.25">
      <c r="A318" s="531">
        <v>7</v>
      </c>
      <c r="B318" s="821" t="s">
        <v>490</v>
      </c>
      <c r="C318" s="13" t="s">
        <v>491</v>
      </c>
      <c r="D318" s="13" t="s">
        <v>16</v>
      </c>
      <c r="E318" s="5">
        <v>130</v>
      </c>
      <c r="F318" s="1">
        <v>1405.17</v>
      </c>
      <c r="G318" s="566">
        <v>351293</v>
      </c>
      <c r="H318" s="24" t="s">
        <v>492</v>
      </c>
    </row>
    <row r="319" spans="1:8" ht="89.25" x14ac:dyDescent="0.25">
      <c r="A319" s="544"/>
      <c r="B319" s="823"/>
      <c r="C319" s="13" t="s">
        <v>493</v>
      </c>
      <c r="D319" s="13" t="s">
        <v>16</v>
      </c>
      <c r="E319" s="5">
        <v>80</v>
      </c>
      <c r="F319" s="1">
        <v>1405.17</v>
      </c>
      <c r="G319" s="646"/>
      <c r="H319" s="24" t="s">
        <v>494</v>
      </c>
    </row>
    <row r="320" spans="1:8" ht="102" x14ac:dyDescent="0.25">
      <c r="A320" s="544"/>
      <c r="B320" s="823"/>
      <c r="C320" s="13" t="s">
        <v>495</v>
      </c>
      <c r="D320" s="13" t="s">
        <v>16</v>
      </c>
      <c r="E320" s="5">
        <v>40</v>
      </c>
      <c r="F320" s="1">
        <v>1405.17</v>
      </c>
      <c r="G320" s="647"/>
      <c r="H320" s="24" t="s">
        <v>496</v>
      </c>
    </row>
    <row r="321" spans="1:8" x14ac:dyDescent="0.25">
      <c r="A321" s="497" t="s">
        <v>62</v>
      </c>
      <c r="B321" s="497"/>
      <c r="C321" s="497"/>
      <c r="D321" s="13" t="s">
        <v>16</v>
      </c>
      <c r="E321" s="5">
        <v>250</v>
      </c>
      <c r="F321" s="86"/>
      <c r="G321" s="1">
        <v>351293</v>
      </c>
      <c r="H321" s="13"/>
    </row>
    <row r="322" spans="1:8" ht="38.25" x14ac:dyDescent="0.25">
      <c r="A322" s="24">
        <v>8</v>
      </c>
      <c r="B322" s="109" t="s">
        <v>497</v>
      </c>
      <c r="C322" s="13" t="s">
        <v>479</v>
      </c>
      <c r="D322" s="13" t="s">
        <v>16</v>
      </c>
      <c r="E322" s="125">
        <v>170</v>
      </c>
      <c r="F322" s="86">
        <v>1417.48</v>
      </c>
      <c r="G322" s="86">
        <v>240972</v>
      </c>
      <c r="H322" s="531" t="s">
        <v>498</v>
      </c>
    </row>
    <row r="323" spans="1:8" x14ac:dyDescent="0.25">
      <c r="A323" s="497" t="s">
        <v>62</v>
      </c>
      <c r="B323" s="497"/>
      <c r="C323" s="497"/>
      <c r="D323" s="13" t="s">
        <v>16</v>
      </c>
      <c r="E323" s="125">
        <v>170</v>
      </c>
      <c r="F323" s="86" t="s">
        <v>499</v>
      </c>
      <c r="G323" s="86">
        <v>240972</v>
      </c>
      <c r="H323" s="532"/>
    </row>
    <row r="324" spans="1:8" ht="89.25" x14ac:dyDescent="0.25">
      <c r="A324" s="531">
        <v>9</v>
      </c>
      <c r="B324" s="821" t="s">
        <v>500</v>
      </c>
      <c r="C324" s="13" t="s">
        <v>495</v>
      </c>
      <c r="D324" s="24" t="s">
        <v>16</v>
      </c>
      <c r="E324" s="5">
        <v>30</v>
      </c>
      <c r="F324" s="1">
        <v>1725.59</v>
      </c>
      <c r="G324" s="566">
        <v>224327</v>
      </c>
      <c r="H324" s="24" t="s">
        <v>501</v>
      </c>
    </row>
    <row r="325" spans="1:8" ht="89.25" x14ac:dyDescent="0.25">
      <c r="A325" s="532"/>
      <c r="B325" s="822"/>
      <c r="C325" s="13" t="s">
        <v>493</v>
      </c>
      <c r="D325" s="13" t="s">
        <v>16</v>
      </c>
      <c r="E325" s="5">
        <v>100</v>
      </c>
      <c r="F325" s="86">
        <v>1725.59</v>
      </c>
      <c r="G325" s="647"/>
      <c r="H325" s="24" t="s">
        <v>502</v>
      </c>
    </row>
    <row r="326" spans="1:8" x14ac:dyDescent="0.25">
      <c r="A326" s="497" t="s">
        <v>62</v>
      </c>
      <c r="B326" s="497"/>
      <c r="C326" s="497"/>
      <c r="D326" s="13" t="s">
        <v>16</v>
      </c>
      <c r="E326" s="125"/>
      <c r="F326" s="86"/>
      <c r="G326" s="86">
        <v>224327</v>
      </c>
      <c r="H326" s="13"/>
    </row>
    <row r="327" spans="1:8" ht="14.45" customHeight="1" x14ac:dyDescent="0.25">
      <c r="A327" s="521" t="s">
        <v>100</v>
      </c>
      <c r="B327" s="522"/>
      <c r="C327" s="522"/>
      <c r="D327" s="522"/>
      <c r="E327" s="522"/>
      <c r="F327" s="523"/>
      <c r="G327" s="1">
        <f>G307+G309+G311+G313+G315+G317+G321+G323+G326</f>
        <v>2267141.2000000002</v>
      </c>
      <c r="H327" s="13"/>
    </row>
    <row r="328" spans="1:8" x14ac:dyDescent="0.25">
      <c r="A328" s="529" t="s">
        <v>45</v>
      </c>
      <c r="B328" s="543"/>
      <c r="C328" s="543"/>
      <c r="D328" s="543"/>
      <c r="E328" s="543"/>
      <c r="F328" s="543"/>
      <c r="G328" s="543"/>
      <c r="H328" s="530"/>
    </row>
    <row r="329" spans="1:8" x14ac:dyDescent="0.25">
      <c r="A329" s="771" t="s">
        <v>466</v>
      </c>
      <c r="B329" s="772"/>
      <c r="C329" s="772"/>
      <c r="D329" s="772"/>
      <c r="E329" s="772"/>
      <c r="F329" s="772"/>
      <c r="G329" s="772"/>
      <c r="H329" s="773"/>
    </row>
    <row r="330" spans="1:8" x14ac:dyDescent="0.25">
      <c r="A330" s="771" t="s">
        <v>467</v>
      </c>
      <c r="B330" s="772"/>
      <c r="C330" s="772"/>
      <c r="D330" s="772"/>
      <c r="E330" s="772"/>
      <c r="F330" s="772"/>
      <c r="G330" s="772"/>
      <c r="H330" s="773"/>
    </row>
    <row r="331" spans="1:8" x14ac:dyDescent="0.25">
      <c r="A331" s="816" t="s">
        <v>503</v>
      </c>
      <c r="B331" s="817"/>
      <c r="C331" s="817"/>
      <c r="D331" s="817"/>
      <c r="E331" s="817"/>
      <c r="F331" s="817"/>
      <c r="G331" s="817"/>
      <c r="H331" s="818"/>
    </row>
    <row r="332" spans="1:8" x14ac:dyDescent="0.25">
      <c r="A332" s="820" t="s">
        <v>504</v>
      </c>
      <c r="B332" s="820"/>
      <c r="C332" s="820"/>
      <c r="D332" s="820"/>
      <c r="E332" s="820"/>
      <c r="F332" s="820"/>
      <c r="G332" s="99">
        <f>G327+G295+G83+G70+G56</f>
        <v>4004536</v>
      </c>
      <c r="H332" s="83"/>
    </row>
  </sheetData>
  <mergeCells count="414">
    <mergeCell ref="A1:H1"/>
    <mergeCell ref="A2:H2"/>
    <mergeCell ref="A4:H4"/>
    <mergeCell ref="A6:A9"/>
    <mergeCell ref="B6:B9"/>
    <mergeCell ref="G6:G9"/>
    <mergeCell ref="H6:H9"/>
    <mergeCell ref="A3:H3"/>
    <mergeCell ref="A18:A21"/>
    <mergeCell ref="B18:B21"/>
    <mergeCell ref="G18:G21"/>
    <mergeCell ref="H18:H21"/>
    <mergeCell ref="A22:A25"/>
    <mergeCell ref="B22:B25"/>
    <mergeCell ref="G22:G25"/>
    <mergeCell ref="H22:H25"/>
    <mergeCell ref="A10:A13"/>
    <mergeCell ref="B10:B13"/>
    <mergeCell ref="G10:G13"/>
    <mergeCell ref="H10:H13"/>
    <mergeCell ref="A14:A17"/>
    <mergeCell ref="B14:B17"/>
    <mergeCell ref="G14:G17"/>
    <mergeCell ref="H14:H17"/>
    <mergeCell ref="A34:A37"/>
    <mergeCell ref="B34:B37"/>
    <mergeCell ref="G34:G37"/>
    <mergeCell ref="H34:H37"/>
    <mergeCell ref="A38:A41"/>
    <mergeCell ref="B38:B41"/>
    <mergeCell ref="G38:G41"/>
    <mergeCell ref="H38:H41"/>
    <mergeCell ref="A26:A29"/>
    <mergeCell ref="B26:B29"/>
    <mergeCell ref="G26:G29"/>
    <mergeCell ref="H26:H29"/>
    <mergeCell ref="A30:A33"/>
    <mergeCell ref="B30:B33"/>
    <mergeCell ref="G30:G33"/>
    <mergeCell ref="H30:H33"/>
    <mergeCell ref="A50:A53"/>
    <mergeCell ref="B50:B53"/>
    <mergeCell ref="G50:G53"/>
    <mergeCell ref="H50:H53"/>
    <mergeCell ref="A54:C54"/>
    <mergeCell ref="A55:C55"/>
    <mergeCell ref="A42:A45"/>
    <mergeCell ref="B42:B45"/>
    <mergeCell ref="G42:G45"/>
    <mergeCell ref="H42:H45"/>
    <mergeCell ref="A46:A49"/>
    <mergeCell ref="B46:B49"/>
    <mergeCell ref="G46:G49"/>
    <mergeCell ref="H46:H49"/>
    <mergeCell ref="A84:H84"/>
    <mergeCell ref="A56:F56"/>
    <mergeCell ref="A78:A81"/>
    <mergeCell ref="B78:B81"/>
    <mergeCell ref="C78:E78"/>
    <mergeCell ref="A76:H76"/>
    <mergeCell ref="A83:F83"/>
    <mergeCell ref="A72:H72"/>
    <mergeCell ref="A73:H73"/>
    <mergeCell ref="A74:H74"/>
    <mergeCell ref="A75:H75"/>
    <mergeCell ref="A61:A63"/>
    <mergeCell ref="B61:B63"/>
    <mergeCell ref="A70:F70"/>
    <mergeCell ref="G64:G69"/>
    <mergeCell ref="A64:A69"/>
    <mergeCell ref="B64:B69"/>
    <mergeCell ref="G61:G63"/>
    <mergeCell ref="A71:H71"/>
    <mergeCell ref="A58:H58"/>
    <mergeCell ref="B60:F60"/>
    <mergeCell ref="A57:H57"/>
    <mergeCell ref="A91:A94"/>
    <mergeCell ref="B91:B94"/>
    <mergeCell ref="C91:F91"/>
    <mergeCell ref="G91:G94"/>
    <mergeCell ref="H91:H92"/>
    <mergeCell ref="C94:F94"/>
    <mergeCell ref="A85:H85"/>
    <mergeCell ref="A86:H86"/>
    <mergeCell ref="A87:H87"/>
    <mergeCell ref="A88:H88"/>
    <mergeCell ref="A98:A101"/>
    <mergeCell ref="B98:B101"/>
    <mergeCell ref="C98:F98"/>
    <mergeCell ref="G98:G101"/>
    <mergeCell ref="H98:H101"/>
    <mergeCell ref="C101:F101"/>
    <mergeCell ref="A95:A97"/>
    <mergeCell ref="B95:B97"/>
    <mergeCell ref="C95:F95"/>
    <mergeCell ref="G95:G97"/>
    <mergeCell ref="H95:H97"/>
    <mergeCell ref="C97:F97"/>
    <mergeCell ref="A106:A109"/>
    <mergeCell ref="B106:B109"/>
    <mergeCell ref="C106:F106"/>
    <mergeCell ref="G106:G109"/>
    <mergeCell ref="H106:H109"/>
    <mergeCell ref="C109:F109"/>
    <mergeCell ref="A102:A105"/>
    <mergeCell ref="B102:B105"/>
    <mergeCell ref="C102:F102"/>
    <mergeCell ref="G102:G105"/>
    <mergeCell ref="H102:H105"/>
    <mergeCell ref="C105:F105"/>
    <mergeCell ref="H118:H119"/>
    <mergeCell ref="C119:F119"/>
    <mergeCell ref="A110:A115"/>
    <mergeCell ref="B110:B115"/>
    <mergeCell ref="C110:F110"/>
    <mergeCell ref="G110:G115"/>
    <mergeCell ref="H110:H112"/>
    <mergeCell ref="H113:H115"/>
    <mergeCell ref="C115:F115"/>
    <mergeCell ref="A120:A125"/>
    <mergeCell ref="B120:B125"/>
    <mergeCell ref="C120:F121"/>
    <mergeCell ref="G120:G125"/>
    <mergeCell ref="C125:F125"/>
    <mergeCell ref="A116:A119"/>
    <mergeCell ref="B116:B119"/>
    <mergeCell ref="C116:F116"/>
    <mergeCell ref="G116:G119"/>
    <mergeCell ref="A129:A132"/>
    <mergeCell ref="B129:B132"/>
    <mergeCell ref="C129:F129"/>
    <mergeCell ref="G129:G132"/>
    <mergeCell ref="H129:H132"/>
    <mergeCell ref="C132:F132"/>
    <mergeCell ref="A126:A128"/>
    <mergeCell ref="B126:B128"/>
    <mergeCell ref="C126:F126"/>
    <mergeCell ref="G126:G128"/>
    <mergeCell ref="H126:H128"/>
    <mergeCell ref="C128:F128"/>
    <mergeCell ref="A137:A140"/>
    <mergeCell ref="B137:B140"/>
    <mergeCell ref="C137:F137"/>
    <mergeCell ref="G137:G140"/>
    <mergeCell ref="H137:H139"/>
    <mergeCell ref="C140:F140"/>
    <mergeCell ref="A133:A136"/>
    <mergeCell ref="B133:B136"/>
    <mergeCell ref="C133:F133"/>
    <mergeCell ref="G133:G136"/>
    <mergeCell ref="H133:H136"/>
    <mergeCell ref="C136:F136"/>
    <mergeCell ref="A145:A147"/>
    <mergeCell ref="B145:B147"/>
    <mergeCell ref="C145:F145"/>
    <mergeCell ref="G145:G147"/>
    <mergeCell ref="H145:H147"/>
    <mergeCell ref="C147:F147"/>
    <mergeCell ref="A141:A144"/>
    <mergeCell ref="B141:B144"/>
    <mergeCell ref="C141:F141"/>
    <mergeCell ref="G141:G144"/>
    <mergeCell ref="H141:H144"/>
    <mergeCell ref="C144:F144"/>
    <mergeCell ref="A152:A155"/>
    <mergeCell ref="B152:B155"/>
    <mergeCell ref="C152:F152"/>
    <mergeCell ref="G152:G155"/>
    <mergeCell ref="H152:H155"/>
    <mergeCell ref="C155:F155"/>
    <mergeCell ref="A148:A151"/>
    <mergeCell ref="B148:B151"/>
    <mergeCell ref="C148:F148"/>
    <mergeCell ref="G148:G151"/>
    <mergeCell ref="H148:H151"/>
    <mergeCell ref="C151:F151"/>
    <mergeCell ref="A160:A163"/>
    <mergeCell ref="B160:B163"/>
    <mergeCell ref="C160:F160"/>
    <mergeCell ref="G160:G163"/>
    <mergeCell ref="H160:H162"/>
    <mergeCell ref="C163:F163"/>
    <mergeCell ref="A156:A159"/>
    <mergeCell ref="B156:B159"/>
    <mergeCell ref="C156:F156"/>
    <mergeCell ref="G156:G159"/>
    <mergeCell ref="H156:H158"/>
    <mergeCell ref="C159:F159"/>
    <mergeCell ref="A170:A173"/>
    <mergeCell ref="B170:B173"/>
    <mergeCell ref="C170:F170"/>
    <mergeCell ref="G170:G173"/>
    <mergeCell ref="H171:H173"/>
    <mergeCell ref="C173:F173"/>
    <mergeCell ref="A164:A169"/>
    <mergeCell ref="B164:B169"/>
    <mergeCell ref="C164:F164"/>
    <mergeCell ref="G164:G169"/>
    <mergeCell ref="H165:H166"/>
    <mergeCell ref="C169:F169"/>
    <mergeCell ref="A180:A183"/>
    <mergeCell ref="B180:B183"/>
    <mergeCell ref="C180:F180"/>
    <mergeCell ref="G180:G183"/>
    <mergeCell ref="H181:H183"/>
    <mergeCell ref="C183:F183"/>
    <mergeCell ref="A174:A179"/>
    <mergeCell ref="B174:B179"/>
    <mergeCell ref="C174:F174"/>
    <mergeCell ref="G174:G179"/>
    <mergeCell ref="H175:H176"/>
    <mergeCell ref="H177:H178"/>
    <mergeCell ref="C179:F179"/>
    <mergeCell ref="H191:H194"/>
    <mergeCell ref="C194:F194"/>
    <mergeCell ref="A188:A190"/>
    <mergeCell ref="B188:B190"/>
    <mergeCell ref="C188:F188"/>
    <mergeCell ref="G188:G190"/>
    <mergeCell ref="H189:H190"/>
    <mergeCell ref="C190:F190"/>
    <mergeCell ref="A184:A187"/>
    <mergeCell ref="B184:B187"/>
    <mergeCell ref="C184:F184"/>
    <mergeCell ref="G184:G187"/>
    <mergeCell ref="H184:H187"/>
    <mergeCell ref="C187:F187"/>
    <mergeCell ref="A195:A198"/>
    <mergeCell ref="B195:B198"/>
    <mergeCell ref="C195:F195"/>
    <mergeCell ref="G195:G198"/>
    <mergeCell ref="C198:F198"/>
    <mergeCell ref="A191:A194"/>
    <mergeCell ref="B191:B194"/>
    <mergeCell ref="C191:F191"/>
    <mergeCell ref="G191:G194"/>
    <mergeCell ref="A202:A205"/>
    <mergeCell ref="B202:B205"/>
    <mergeCell ref="C202:F202"/>
    <mergeCell ref="G202:G205"/>
    <mergeCell ref="H203:H204"/>
    <mergeCell ref="C205:F205"/>
    <mergeCell ref="A199:A201"/>
    <mergeCell ref="B199:B201"/>
    <mergeCell ref="C199:F199"/>
    <mergeCell ref="G199:G201"/>
    <mergeCell ref="C201:F201"/>
    <mergeCell ref="A210:A213"/>
    <mergeCell ref="B210:B213"/>
    <mergeCell ref="C210:F210"/>
    <mergeCell ref="G210:G213"/>
    <mergeCell ref="H211:H212"/>
    <mergeCell ref="C213:F213"/>
    <mergeCell ref="A206:A209"/>
    <mergeCell ref="B206:B209"/>
    <mergeCell ref="C206:F206"/>
    <mergeCell ref="G206:G209"/>
    <mergeCell ref="H207:H208"/>
    <mergeCell ref="C209:F209"/>
    <mergeCell ref="A218:A221"/>
    <mergeCell ref="B218:B221"/>
    <mergeCell ref="C218:F218"/>
    <mergeCell ref="G218:G221"/>
    <mergeCell ref="H219:H220"/>
    <mergeCell ref="C221:F221"/>
    <mergeCell ref="A214:A217"/>
    <mergeCell ref="B214:B217"/>
    <mergeCell ref="C214:F214"/>
    <mergeCell ref="G214:G217"/>
    <mergeCell ref="H215:H216"/>
    <mergeCell ref="C217:F217"/>
    <mergeCell ref="H230:H231"/>
    <mergeCell ref="C232:F232"/>
    <mergeCell ref="A226:A228"/>
    <mergeCell ref="B226:B228"/>
    <mergeCell ref="C226:F226"/>
    <mergeCell ref="G226:G228"/>
    <mergeCell ref="C228:F228"/>
    <mergeCell ref="A222:A225"/>
    <mergeCell ref="B222:B225"/>
    <mergeCell ref="C222:F222"/>
    <mergeCell ref="G222:G225"/>
    <mergeCell ref="H223:H224"/>
    <mergeCell ref="C225:F225"/>
    <mergeCell ref="A233:A235"/>
    <mergeCell ref="B233:B235"/>
    <mergeCell ref="C233:F233"/>
    <mergeCell ref="G233:G235"/>
    <mergeCell ref="C235:F235"/>
    <mergeCell ref="A229:A232"/>
    <mergeCell ref="B229:B232"/>
    <mergeCell ref="C229:F229"/>
    <mergeCell ref="G229:G232"/>
    <mergeCell ref="A240:A243"/>
    <mergeCell ref="B240:B243"/>
    <mergeCell ref="C240:F240"/>
    <mergeCell ref="G240:G243"/>
    <mergeCell ref="H241:H242"/>
    <mergeCell ref="C243:F243"/>
    <mergeCell ref="A236:A239"/>
    <mergeCell ref="B236:B239"/>
    <mergeCell ref="C236:F236"/>
    <mergeCell ref="G236:G239"/>
    <mergeCell ref="H237:H238"/>
    <mergeCell ref="C239:F239"/>
    <mergeCell ref="A249:A252"/>
    <mergeCell ref="B249:B252"/>
    <mergeCell ref="C249:F249"/>
    <mergeCell ref="G249:G252"/>
    <mergeCell ref="H250:H251"/>
    <mergeCell ref="C252:F252"/>
    <mergeCell ref="A244:A248"/>
    <mergeCell ref="B244:B248"/>
    <mergeCell ref="C244:F244"/>
    <mergeCell ref="G244:G248"/>
    <mergeCell ref="H245:H246"/>
    <mergeCell ref="C248:F248"/>
    <mergeCell ref="A257:A263"/>
    <mergeCell ref="B257:B263"/>
    <mergeCell ref="C257:F257"/>
    <mergeCell ref="G257:G263"/>
    <mergeCell ref="H258:H259"/>
    <mergeCell ref="H260:H261"/>
    <mergeCell ref="C263:F263"/>
    <mergeCell ref="A253:A256"/>
    <mergeCell ref="B253:B256"/>
    <mergeCell ref="C253:F253"/>
    <mergeCell ref="G253:G256"/>
    <mergeCell ref="C256:F256"/>
    <mergeCell ref="A268:A271"/>
    <mergeCell ref="B268:B271"/>
    <mergeCell ref="C268:F268"/>
    <mergeCell ref="G268:G271"/>
    <mergeCell ref="H269:H270"/>
    <mergeCell ref="C271:F271"/>
    <mergeCell ref="A264:A267"/>
    <mergeCell ref="B264:B267"/>
    <mergeCell ref="C264:F264"/>
    <mergeCell ref="G264:G267"/>
    <mergeCell ref="H265:H266"/>
    <mergeCell ref="C267:F267"/>
    <mergeCell ref="A276:A279"/>
    <mergeCell ref="B276:B279"/>
    <mergeCell ref="C276:F276"/>
    <mergeCell ref="G277:G279"/>
    <mergeCell ref="H277:H278"/>
    <mergeCell ref="C279:F279"/>
    <mergeCell ref="A272:A275"/>
    <mergeCell ref="B272:B275"/>
    <mergeCell ref="C272:F272"/>
    <mergeCell ref="G272:G275"/>
    <mergeCell ref="H272:H274"/>
    <mergeCell ref="C275:F275"/>
    <mergeCell ref="G288:G290"/>
    <mergeCell ref="C290:F290"/>
    <mergeCell ref="A284:A287"/>
    <mergeCell ref="B284:B287"/>
    <mergeCell ref="C284:F284"/>
    <mergeCell ref="G284:G287"/>
    <mergeCell ref="H285:H286"/>
    <mergeCell ref="C287:F287"/>
    <mergeCell ref="A280:A283"/>
    <mergeCell ref="B280:B283"/>
    <mergeCell ref="C280:F280"/>
    <mergeCell ref="G280:G283"/>
    <mergeCell ref="H281:H282"/>
    <mergeCell ref="C283:F283"/>
    <mergeCell ref="A301:H301"/>
    <mergeCell ref="A302:H302"/>
    <mergeCell ref="A89:H89"/>
    <mergeCell ref="A305:A306"/>
    <mergeCell ref="B305:B306"/>
    <mergeCell ref="C305:C306"/>
    <mergeCell ref="D305:D306"/>
    <mergeCell ref="E305:E306"/>
    <mergeCell ref="F305:F306"/>
    <mergeCell ref="G305:G306"/>
    <mergeCell ref="H305:H306"/>
    <mergeCell ref="A296:H296"/>
    <mergeCell ref="A297:H297"/>
    <mergeCell ref="A298:H298"/>
    <mergeCell ref="A299:H299"/>
    <mergeCell ref="A300:H300"/>
    <mergeCell ref="A291:G291"/>
    <mergeCell ref="A292:G292"/>
    <mergeCell ref="A293:G293"/>
    <mergeCell ref="A294:G294"/>
    <mergeCell ref="A295:F295"/>
    <mergeCell ref="A288:A290"/>
    <mergeCell ref="B288:B290"/>
    <mergeCell ref="C288:F288"/>
    <mergeCell ref="A331:H331"/>
    <mergeCell ref="A303:H303"/>
    <mergeCell ref="A332:F332"/>
    <mergeCell ref="A327:F327"/>
    <mergeCell ref="A326:C326"/>
    <mergeCell ref="A328:H328"/>
    <mergeCell ref="A329:H329"/>
    <mergeCell ref="A330:H330"/>
    <mergeCell ref="H322:H323"/>
    <mergeCell ref="A323:C323"/>
    <mergeCell ref="A324:A325"/>
    <mergeCell ref="B324:B325"/>
    <mergeCell ref="G324:G325"/>
    <mergeCell ref="A317:C317"/>
    <mergeCell ref="A318:A320"/>
    <mergeCell ref="B318:B320"/>
    <mergeCell ref="G318:G320"/>
    <mergeCell ref="A321:C321"/>
    <mergeCell ref="A307:C307"/>
    <mergeCell ref="A309:C309"/>
    <mergeCell ref="A311:C311"/>
    <mergeCell ref="A313:C313"/>
    <mergeCell ref="A315:C31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0"/>
  <sheetViews>
    <sheetView workbookViewId="0">
      <selection activeCell="B4" sqref="B4"/>
    </sheetView>
  </sheetViews>
  <sheetFormatPr defaultRowHeight="15" x14ac:dyDescent="0.25"/>
  <cols>
    <col min="1" max="1" width="33.140625" customWidth="1"/>
    <col min="2" max="2" width="19.7109375" customWidth="1"/>
  </cols>
  <sheetData>
    <row r="1" spans="1:2" ht="18.75" x14ac:dyDescent="0.3">
      <c r="A1" s="20" t="s">
        <v>203</v>
      </c>
      <c r="B1" s="21" t="s">
        <v>278</v>
      </c>
    </row>
    <row r="2" spans="1:2" ht="18.75" x14ac:dyDescent="0.3">
      <c r="A2" s="20" t="s">
        <v>186</v>
      </c>
      <c r="B2" s="22">
        <v>5663955.459999999</v>
      </c>
    </row>
    <row r="3" spans="1:2" ht="18.75" x14ac:dyDescent="0.3">
      <c r="A3" s="20" t="s">
        <v>187</v>
      </c>
      <c r="B3" s="22">
        <v>2310000</v>
      </c>
    </row>
    <row r="4" spans="1:2" ht="18.75" x14ac:dyDescent="0.3">
      <c r="A4" s="20" t="s">
        <v>188</v>
      </c>
      <c r="B4" s="22">
        <v>3202142.8</v>
      </c>
    </row>
    <row r="5" spans="1:2" ht="18.75" x14ac:dyDescent="0.3">
      <c r="A5" s="20" t="s">
        <v>190</v>
      </c>
      <c r="B5" s="22">
        <v>2268800</v>
      </c>
    </row>
    <row r="6" spans="1:2" ht="18.75" x14ac:dyDescent="0.3">
      <c r="A6" s="20" t="s">
        <v>192</v>
      </c>
      <c r="B6" s="22">
        <v>3532515.2</v>
      </c>
    </row>
    <row r="7" spans="1:2" ht="18.75" x14ac:dyDescent="0.3">
      <c r="A7" s="20" t="s">
        <v>191</v>
      </c>
      <c r="B7" s="22">
        <v>11037328.130000001</v>
      </c>
    </row>
    <row r="8" spans="1:2" ht="18.75" x14ac:dyDescent="0.3">
      <c r="A8" s="20" t="s">
        <v>193</v>
      </c>
      <c r="B8" s="22">
        <v>137718</v>
      </c>
    </row>
    <row r="9" spans="1:2" ht="18.75" x14ac:dyDescent="0.3">
      <c r="A9" s="20" t="s">
        <v>194</v>
      </c>
      <c r="B9" s="22">
        <v>3828677.6000000006</v>
      </c>
    </row>
    <row r="10" spans="1:2" ht="18.75" x14ac:dyDescent="0.3">
      <c r="A10" s="20" t="s">
        <v>277</v>
      </c>
      <c r="B10" s="22">
        <v>31981137.189999998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O109"/>
  <sheetViews>
    <sheetView view="pageBreakPreview" topLeftCell="D73" zoomScale="112" zoomScaleNormal="100" zoomScaleSheetLayoutView="112" workbookViewId="0">
      <selection activeCell="J81" sqref="J81:K81"/>
    </sheetView>
  </sheetViews>
  <sheetFormatPr defaultColWidth="9.140625" defaultRowHeight="12.75" x14ac:dyDescent="0.2"/>
  <cols>
    <col min="1" max="1" width="13.42578125" style="57" hidden="1" customWidth="1"/>
    <col min="2" max="2" width="10.85546875" style="58" hidden="1" customWidth="1"/>
    <col min="3" max="3" width="7.140625" style="58" hidden="1" customWidth="1"/>
    <col min="4" max="4" width="31.85546875" style="58" customWidth="1"/>
    <col min="5" max="5" width="23.42578125" style="58" customWidth="1"/>
    <col min="6" max="6" width="12.140625" style="338" customWidth="1"/>
    <col min="7" max="7" width="10.85546875" style="58" customWidth="1"/>
    <col min="8" max="8" width="14.140625" style="58" customWidth="1"/>
    <col min="9" max="9" width="12.85546875" style="131" customWidth="1"/>
    <col min="10" max="10" width="12.85546875" style="142" customWidth="1"/>
    <col min="11" max="13" width="14.28515625" style="142" customWidth="1"/>
    <col min="14" max="14" width="13.28515625" style="297" customWidth="1"/>
    <col min="15" max="15" width="14.140625" style="57" bestFit="1" customWidth="1"/>
    <col min="16" max="16384" width="9.140625" style="57"/>
  </cols>
  <sheetData>
    <row r="1" spans="1:15" s="131" customFormat="1" ht="27.6" customHeight="1" x14ac:dyDescent="0.2">
      <c r="A1" s="57"/>
      <c r="B1" s="489" t="s">
        <v>1636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297"/>
    </row>
    <row r="2" spans="1:15" ht="92.45" customHeight="1" x14ac:dyDescent="0.2">
      <c r="A2" s="85" t="s">
        <v>974</v>
      </c>
      <c r="B2" s="85" t="s">
        <v>975</v>
      </c>
      <c r="C2" s="298" t="s">
        <v>976</v>
      </c>
      <c r="D2" s="298" t="s">
        <v>579</v>
      </c>
      <c r="E2" s="85" t="s">
        <v>578</v>
      </c>
      <c r="F2" s="366" t="s">
        <v>577</v>
      </c>
      <c r="G2" s="85" t="s">
        <v>575</v>
      </c>
      <c r="H2" s="85" t="s">
        <v>1421</v>
      </c>
      <c r="I2" s="299" t="s">
        <v>1095</v>
      </c>
      <c r="J2" s="300" t="s">
        <v>1422</v>
      </c>
      <c r="K2" s="301" t="s">
        <v>1094</v>
      </c>
      <c r="L2" s="301" t="s">
        <v>1427</v>
      </c>
      <c r="M2" s="300" t="s">
        <v>1423</v>
      </c>
    </row>
    <row r="3" spans="1:15" x14ac:dyDescent="0.2">
      <c r="A3" s="486"/>
      <c r="B3" s="486"/>
      <c r="C3" s="486"/>
      <c r="D3" s="486"/>
      <c r="E3" s="486"/>
      <c r="F3" s="486"/>
      <c r="G3" s="486"/>
      <c r="H3" s="156">
        <f>H74+H90</f>
        <v>16752500</v>
      </c>
      <c r="I3" s="302">
        <f>I4+I36+I75+I90+I82</f>
        <v>14854071.469999999</v>
      </c>
      <c r="J3" s="303">
        <f>J74+J90</f>
        <v>16752.5</v>
      </c>
      <c r="K3" s="303">
        <f>K4+K36+K75+K90+K82</f>
        <v>14854.00331</v>
      </c>
      <c r="L3" s="303">
        <f>H3+I3</f>
        <v>31606571.469999999</v>
      </c>
      <c r="M3" s="164">
        <f>J3+K3</f>
        <v>31606.50331</v>
      </c>
      <c r="N3" s="160">
        <f>M3-31733.9</f>
        <v>-127.3966900000014</v>
      </c>
      <c r="O3" s="304"/>
    </row>
    <row r="4" spans="1:15" ht="31.15" customHeight="1" x14ac:dyDescent="0.2">
      <c r="A4" s="149" t="s">
        <v>977</v>
      </c>
      <c r="B4" s="305"/>
      <c r="C4" s="305"/>
      <c r="D4" s="488" t="s">
        <v>573</v>
      </c>
      <c r="E4" s="488"/>
      <c r="F4" s="488"/>
      <c r="G4" s="488"/>
      <c r="H4" s="306">
        <v>0</v>
      </c>
      <c r="I4" s="302">
        <f>I5+I20+I24</f>
        <v>2424305.6399999997</v>
      </c>
      <c r="J4" s="164">
        <v>0</v>
      </c>
      <c r="K4" s="303">
        <f>K5+K20+K24</f>
        <v>2424.1999999999998</v>
      </c>
      <c r="L4" s="396">
        <f>L5+L20+L24</f>
        <v>2424205.6399999997</v>
      </c>
      <c r="M4" s="395">
        <f t="shared" ref="M4:M77" si="0">J4+K4</f>
        <v>2424.1999999999998</v>
      </c>
      <c r="N4" s="160" t="e">
        <f>'АП 1 вн'!#REF!</f>
        <v>#REF!</v>
      </c>
      <c r="O4" s="307" t="e">
        <f>M4-N4</f>
        <v>#REF!</v>
      </c>
    </row>
    <row r="5" spans="1:15" ht="54.6" customHeight="1" x14ac:dyDescent="0.2">
      <c r="A5" s="149" t="s">
        <v>186</v>
      </c>
      <c r="B5" s="366">
        <v>240</v>
      </c>
      <c r="C5" s="366"/>
      <c r="D5" s="488" t="s">
        <v>572</v>
      </c>
      <c r="E5" s="488"/>
      <c r="F5" s="488"/>
      <c r="G5" s="488"/>
      <c r="H5" s="306">
        <v>0</v>
      </c>
      <c r="I5" s="394">
        <f>I6+I17+I18+I16+I19</f>
        <v>1526289.2999999998</v>
      </c>
      <c r="J5" s="394">
        <f t="shared" ref="J5:L5" si="1">J6+J17+J18+J16+J19</f>
        <v>0</v>
      </c>
      <c r="K5" s="394">
        <f t="shared" si="1"/>
        <v>1526.3</v>
      </c>
      <c r="L5" s="394">
        <f t="shared" si="1"/>
        <v>1526289.2999999998</v>
      </c>
      <c r="M5" s="395">
        <f>M6+M16+M17+M18+M19</f>
        <v>1526.3</v>
      </c>
      <c r="N5" s="308" t="e">
        <f>I4-N4</f>
        <v>#REF!</v>
      </c>
    </row>
    <row r="6" spans="1:15" x14ac:dyDescent="0.2">
      <c r="A6" s="305"/>
      <c r="B6" s="366">
        <v>244</v>
      </c>
      <c r="C6" s="366">
        <v>226</v>
      </c>
      <c r="D6" s="496" t="s">
        <v>558</v>
      </c>
      <c r="E6" s="488"/>
      <c r="F6" s="488"/>
      <c r="G6" s="488"/>
      <c r="H6" s="306">
        <v>0</v>
      </c>
      <c r="I6" s="302">
        <f>SUM(I7:I15)</f>
        <v>648044.55000000005</v>
      </c>
      <c r="J6" s="164">
        <v>0</v>
      </c>
      <c r="K6" s="303">
        <f>SUM(K7:K15)</f>
        <v>648</v>
      </c>
      <c r="L6" s="303">
        <f>H6+I6</f>
        <v>648044.55000000005</v>
      </c>
      <c r="M6" s="164">
        <f>M7+M8+M9+M10+M15</f>
        <v>648</v>
      </c>
      <c r="N6" s="160"/>
    </row>
    <row r="7" spans="1:15" x14ac:dyDescent="0.2">
      <c r="A7" s="305"/>
      <c r="B7" s="366"/>
      <c r="C7" s="309"/>
      <c r="D7" s="481"/>
      <c r="E7" s="310" t="s">
        <v>1116</v>
      </c>
      <c r="F7" s="366">
        <v>1</v>
      </c>
      <c r="G7" s="169"/>
      <c r="H7" s="306">
        <v>0</v>
      </c>
      <c r="I7" s="302">
        <v>48726.71</v>
      </c>
      <c r="J7" s="164">
        <v>0</v>
      </c>
      <c r="K7" s="303">
        <v>48.7</v>
      </c>
      <c r="L7" s="303">
        <f t="shared" ref="L7:L71" si="2">H7+I7</f>
        <v>48726.71</v>
      </c>
      <c r="M7" s="164">
        <f t="shared" si="0"/>
        <v>48.7</v>
      </c>
      <c r="N7" s="160"/>
    </row>
    <row r="8" spans="1:15" x14ac:dyDescent="0.2">
      <c r="A8" s="305"/>
      <c r="B8" s="366"/>
      <c r="C8" s="309"/>
      <c r="D8" s="482"/>
      <c r="E8" s="310" t="s">
        <v>1117</v>
      </c>
      <c r="F8" s="140">
        <v>1</v>
      </c>
      <c r="G8" s="311"/>
      <c r="H8" s="306">
        <v>0</v>
      </c>
      <c r="I8" s="151">
        <v>389044.14</v>
      </c>
      <c r="J8" s="164">
        <v>0</v>
      </c>
      <c r="K8" s="303">
        <v>389</v>
      </c>
      <c r="L8" s="303">
        <f t="shared" si="2"/>
        <v>389044.14</v>
      </c>
      <c r="M8" s="164">
        <f t="shared" si="0"/>
        <v>389</v>
      </c>
      <c r="N8" s="160"/>
    </row>
    <row r="9" spans="1:15" x14ac:dyDescent="0.2">
      <c r="A9" s="305"/>
      <c r="B9" s="366"/>
      <c r="C9" s="309"/>
      <c r="D9" s="482"/>
      <c r="E9" s="310" t="s">
        <v>1192</v>
      </c>
      <c r="F9" s="140">
        <v>1</v>
      </c>
      <c r="G9" s="311"/>
      <c r="H9" s="306">
        <v>0</v>
      </c>
      <c r="I9" s="312">
        <v>165814.07999999999</v>
      </c>
      <c r="J9" s="164">
        <v>0</v>
      </c>
      <c r="K9" s="303">
        <v>165.8</v>
      </c>
      <c r="L9" s="303">
        <f t="shared" si="2"/>
        <v>165814.07999999999</v>
      </c>
      <c r="M9" s="164">
        <v>165.8</v>
      </c>
      <c r="N9" s="160"/>
    </row>
    <row r="10" spans="1:15" x14ac:dyDescent="0.2">
      <c r="A10" s="305"/>
      <c r="B10" s="366"/>
      <c r="C10" s="309"/>
      <c r="D10" s="482"/>
      <c r="E10" s="310" t="s">
        <v>1344</v>
      </c>
      <c r="F10" s="140">
        <v>1</v>
      </c>
      <c r="G10" s="311"/>
      <c r="H10" s="306">
        <v>0</v>
      </c>
      <c r="I10" s="493">
        <v>31458.94</v>
      </c>
      <c r="J10" s="164">
        <v>0</v>
      </c>
      <c r="K10" s="483">
        <v>31.5</v>
      </c>
      <c r="L10" s="483">
        <f>H10+I10</f>
        <v>31458.94</v>
      </c>
      <c r="M10" s="490">
        <f t="shared" si="0"/>
        <v>31.5</v>
      </c>
      <c r="N10" s="160"/>
    </row>
    <row r="11" spans="1:15" x14ac:dyDescent="0.2">
      <c r="A11" s="305"/>
      <c r="B11" s="366"/>
      <c r="C11" s="309"/>
      <c r="D11" s="482"/>
      <c r="E11" s="310" t="s">
        <v>1351</v>
      </c>
      <c r="F11" s="140">
        <v>1</v>
      </c>
      <c r="G11" s="311"/>
      <c r="H11" s="306">
        <v>0</v>
      </c>
      <c r="I11" s="494"/>
      <c r="J11" s="164">
        <v>0</v>
      </c>
      <c r="K11" s="484"/>
      <c r="L11" s="484"/>
      <c r="M11" s="491"/>
      <c r="N11" s="160"/>
    </row>
    <row r="12" spans="1:15" x14ac:dyDescent="0.2">
      <c r="A12" s="305"/>
      <c r="B12" s="366"/>
      <c r="C12" s="309"/>
      <c r="D12" s="482"/>
      <c r="E12" s="310" t="s">
        <v>1352</v>
      </c>
      <c r="F12" s="140">
        <v>1</v>
      </c>
      <c r="G12" s="366"/>
      <c r="H12" s="306">
        <v>0</v>
      </c>
      <c r="I12" s="494"/>
      <c r="J12" s="164">
        <v>0</v>
      </c>
      <c r="K12" s="484"/>
      <c r="L12" s="484"/>
      <c r="M12" s="491"/>
      <c r="N12" s="160"/>
    </row>
    <row r="13" spans="1:15" x14ac:dyDescent="0.2">
      <c r="A13" s="305"/>
      <c r="B13" s="366"/>
      <c r="C13" s="309"/>
      <c r="D13" s="482"/>
      <c r="E13" s="310" t="s">
        <v>1345</v>
      </c>
      <c r="F13" s="140">
        <v>1</v>
      </c>
      <c r="G13" s="366"/>
      <c r="H13" s="306">
        <v>0</v>
      </c>
      <c r="I13" s="494"/>
      <c r="J13" s="164">
        <v>0</v>
      </c>
      <c r="K13" s="484"/>
      <c r="L13" s="484"/>
      <c r="M13" s="491"/>
      <c r="N13" s="160"/>
    </row>
    <row r="14" spans="1:15" x14ac:dyDescent="0.2">
      <c r="A14" s="305"/>
      <c r="B14" s="366"/>
      <c r="C14" s="309"/>
      <c r="D14" s="482"/>
      <c r="E14" s="310" t="s">
        <v>1346</v>
      </c>
      <c r="F14" s="140">
        <v>1</v>
      </c>
      <c r="G14" s="366"/>
      <c r="H14" s="306">
        <v>0</v>
      </c>
      <c r="I14" s="495"/>
      <c r="J14" s="164">
        <v>0</v>
      </c>
      <c r="K14" s="485"/>
      <c r="L14" s="485"/>
      <c r="M14" s="492"/>
      <c r="N14" s="160"/>
    </row>
    <row r="15" spans="1:15" x14ac:dyDescent="0.2">
      <c r="A15" s="305"/>
      <c r="B15" s="366"/>
      <c r="C15" s="309"/>
      <c r="D15" s="365"/>
      <c r="E15" s="310" t="s">
        <v>1542</v>
      </c>
      <c r="F15" s="140">
        <v>1</v>
      </c>
      <c r="G15" s="366"/>
      <c r="H15" s="306"/>
      <c r="I15" s="390">
        <v>13000.68</v>
      </c>
      <c r="J15" s="164">
        <v>0</v>
      </c>
      <c r="K15" s="362">
        <v>13</v>
      </c>
      <c r="L15" s="362">
        <v>13000.68</v>
      </c>
      <c r="M15" s="358">
        <f t="shared" si="0"/>
        <v>13</v>
      </c>
      <c r="N15" s="160"/>
    </row>
    <row r="16" spans="1:15" ht="51" x14ac:dyDescent="0.2">
      <c r="A16" s="305"/>
      <c r="B16" s="366"/>
      <c r="C16" s="309"/>
      <c r="D16" s="365"/>
      <c r="E16" s="310" t="s">
        <v>1433</v>
      </c>
      <c r="F16" s="140">
        <v>1</v>
      </c>
      <c r="G16" s="366"/>
      <c r="H16" s="306"/>
      <c r="I16" s="390">
        <v>59981.41</v>
      </c>
      <c r="J16" s="164"/>
      <c r="K16" s="362">
        <f>'АП 1 вн'!F33</f>
        <v>60</v>
      </c>
      <c r="L16" s="303">
        <f>J16+I16</f>
        <v>59981.41</v>
      </c>
      <c r="M16" s="164">
        <f>J16+K16</f>
        <v>60</v>
      </c>
      <c r="N16" s="160"/>
    </row>
    <row r="17" spans="1:14" ht="25.5" x14ac:dyDescent="0.2">
      <c r="A17" s="85"/>
      <c r="B17" s="366"/>
      <c r="C17" s="366"/>
      <c r="D17" s="313" t="s">
        <v>581</v>
      </c>
      <c r="E17" s="359" t="s">
        <v>571</v>
      </c>
      <c r="F17" s="366">
        <v>1</v>
      </c>
      <c r="G17" s="311" t="s">
        <v>552</v>
      </c>
      <c r="H17" s="306">
        <v>0</v>
      </c>
      <c r="I17" s="151">
        <v>787966.6</v>
      </c>
      <c r="J17" s="164">
        <v>0</v>
      </c>
      <c r="K17" s="314">
        <f>'АП 1 вн'!F38</f>
        <v>788</v>
      </c>
      <c r="L17" s="303">
        <f t="shared" si="2"/>
        <v>787966.6</v>
      </c>
      <c r="M17" s="164">
        <f t="shared" si="0"/>
        <v>788</v>
      </c>
      <c r="N17" s="160"/>
    </row>
    <row r="18" spans="1:14" ht="76.5" x14ac:dyDescent="0.2">
      <c r="A18" s="85"/>
      <c r="B18" s="366"/>
      <c r="C18" s="366"/>
      <c r="D18" s="169" t="s">
        <v>978</v>
      </c>
      <c r="E18" s="359" t="s">
        <v>571</v>
      </c>
      <c r="F18" s="139">
        <v>9</v>
      </c>
      <c r="G18" s="88" t="s">
        <v>552</v>
      </c>
      <c r="H18" s="306">
        <v>0</v>
      </c>
      <c r="I18" s="151">
        <v>20296.740000000002</v>
      </c>
      <c r="J18" s="164">
        <v>0</v>
      </c>
      <c r="K18" s="314">
        <f>'АП 1 вн'!F40</f>
        <v>20.3</v>
      </c>
      <c r="L18" s="303">
        <f t="shared" si="2"/>
        <v>20296.740000000002</v>
      </c>
      <c r="M18" s="164">
        <f t="shared" si="0"/>
        <v>20.3</v>
      </c>
      <c r="N18" s="160"/>
    </row>
    <row r="19" spans="1:14" ht="25.5" x14ac:dyDescent="0.2">
      <c r="A19" s="85"/>
      <c r="B19" s="366"/>
      <c r="C19" s="366"/>
      <c r="D19" s="169"/>
      <c r="E19" s="359" t="s">
        <v>571</v>
      </c>
      <c r="F19" s="139">
        <v>1</v>
      </c>
      <c r="G19" s="88" t="s">
        <v>552</v>
      </c>
      <c r="H19" s="306"/>
      <c r="I19" s="151">
        <v>10000</v>
      </c>
      <c r="J19" s="164">
        <v>0</v>
      </c>
      <c r="K19" s="314">
        <f>'АП 1 вн'!F47</f>
        <v>10</v>
      </c>
      <c r="L19" s="303">
        <f t="shared" si="2"/>
        <v>10000</v>
      </c>
      <c r="M19" s="164">
        <f t="shared" si="0"/>
        <v>10</v>
      </c>
      <c r="N19" s="160"/>
    </row>
    <row r="20" spans="1:14" ht="19.149999999999999" customHeight="1" x14ac:dyDescent="0.2">
      <c r="A20" s="149" t="s">
        <v>187</v>
      </c>
      <c r="B20" s="366">
        <v>240</v>
      </c>
      <c r="C20" s="14"/>
      <c r="D20" s="486" t="s">
        <v>570</v>
      </c>
      <c r="E20" s="486"/>
      <c r="F20" s="486"/>
      <c r="G20" s="486"/>
      <c r="H20" s="306">
        <v>0</v>
      </c>
      <c r="I20" s="394">
        <f>I21+I23+I22</f>
        <v>150000</v>
      </c>
      <c r="J20" s="395">
        <v>0</v>
      </c>
      <c r="K20" s="396">
        <f>K21+K22+K23</f>
        <v>150</v>
      </c>
      <c r="L20" s="396">
        <f t="shared" si="2"/>
        <v>150000</v>
      </c>
      <c r="M20" s="395">
        <f t="shared" si="0"/>
        <v>150</v>
      </c>
      <c r="N20" s="160"/>
    </row>
    <row r="21" spans="1:14" ht="25.5" x14ac:dyDescent="0.2">
      <c r="A21" s="14"/>
      <c r="B21" s="14"/>
      <c r="C21" s="14"/>
      <c r="D21" s="315" t="s">
        <v>990</v>
      </c>
      <c r="E21" s="169" t="s">
        <v>54</v>
      </c>
      <c r="F21" s="366">
        <v>1</v>
      </c>
      <c r="G21" s="108" t="s">
        <v>555</v>
      </c>
      <c r="H21" s="306">
        <v>0</v>
      </c>
      <c r="I21" s="302">
        <v>40000</v>
      </c>
      <c r="J21" s="164">
        <v>0</v>
      </c>
      <c r="K21" s="316">
        <f>'АП 1 вн'!F51</f>
        <v>40</v>
      </c>
      <c r="L21" s="303">
        <f t="shared" si="2"/>
        <v>40000</v>
      </c>
      <c r="M21" s="164">
        <f t="shared" si="0"/>
        <v>40</v>
      </c>
      <c r="N21" s="160"/>
    </row>
    <row r="22" spans="1:14" ht="25.5" x14ac:dyDescent="0.2">
      <c r="A22" s="14"/>
      <c r="B22" s="14"/>
      <c r="C22" s="14"/>
      <c r="D22" s="359" t="s">
        <v>991</v>
      </c>
      <c r="E22" s="169" t="s">
        <v>54</v>
      </c>
      <c r="F22" s="366">
        <v>1</v>
      </c>
      <c r="G22" s="108" t="s">
        <v>552</v>
      </c>
      <c r="H22" s="306">
        <v>0</v>
      </c>
      <c r="I22" s="302">
        <v>50000</v>
      </c>
      <c r="J22" s="164">
        <v>0</v>
      </c>
      <c r="K22" s="303">
        <f>'АП 1 вн'!F52</f>
        <v>50</v>
      </c>
      <c r="L22" s="303">
        <f t="shared" si="2"/>
        <v>50000</v>
      </c>
      <c r="M22" s="164">
        <f t="shared" si="0"/>
        <v>50</v>
      </c>
      <c r="N22" s="160"/>
    </row>
    <row r="23" spans="1:14" ht="28.15" customHeight="1" x14ac:dyDescent="0.2">
      <c r="A23" s="14"/>
      <c r="B23" s="14"/>
      <c r="C23" s="14"/>
      <c r="D23" s="359" t="s">
        <v>1006</v>
      </c>
      <c r="E23" s="169" t="s">
        <v>54</v>
      </c>
      <c r="F23" s="366">
        <v>1</v>
      </c>
      <c r="G23" s="108" t="s">
        <v>552</v>
      </c>
      <c r="H23" s="306">
        <v>0</v>
      </c>
      <c r="I23" s="302">
        <v>60000</v>
      </c>
      <c r="J23" s="164">
        <v>0</v>
      </c>
      <c r="K23" s="303">
        <f>'АП 1 вн'!F53</f>
        <v>60</v>
      </c>
      <c r="L23" s="303">
        <f t="shared" si="2"/>
        <v>60000</v>
      </c>
      <c r="M23" s="164">
        <f t="shared" si="0"/>
        <v>60</v>
      </c>
      <c r="N23" s="160"/>
    </row>
    <row r="24" spans="1:14" ht="86.45" customHeight="1" x14ac:dyDescent="0.2">
      <c r="A24" s="149" t="s">
        <v>188</v>
      </c>
      <c r="B24" s="366">
        <v>240</v>
      </c>
      <c r="C24" s="366"/>
      <c r="D24" s="488" t="s">
        <v>979</v>
      </c>
      <c r="E24" s="488"/>
      <c r="F24" s="488"/>
      <c r="G24" s="488"/>
      <c r="H24" s="306">
        <v>0</v>
      </c>
      <c r="I24" s="394">
        <f>I25+I27+I29+I32</f>
        <v>748016.34000000008</v>
      </c>
      <c r="J24" s="396">
        <f>J25+J27+J29+J32</f>
        <v>0</v>
      </c>
      <c r="K24" s="396">
        <f>K25+K27+K29+K32</f>
        <v>747.90000000000009</v>
      </c>
      <c r="L24" s="394">
        <f>L25+L27+L29+L32</f>
        <v>747916.34000000008</v>
      </c>
      <c r="M24" s="395">
        <f>M25+M27+M29+M32</f>
        <v>747.90000000000009</v>
      </c>
      <c r="N24" s="160"/>
    </row>
    <row r="25" spans="1:14" ht="16.149999999999999" customHeight="1" x14ac:dyDescent="0.2">
      <c r="A25" s="305"/>
      <c r="B25" s="366">
        <v>244</v>
      </c>
      <c r="C25" s="366">
        <v>225</v>
      </c>
      <c r="D25" s="488" t="s">
        <v>559</v>
      </c>
      <c r="E25" s="488"/>
      <c r="F25" s="488"/>
      <c r="G25" s="488"/>
      <c r="H25" s="306">
        <v>0</v>
      </c>
      <c r="I25" s="302">
        <f>I26</f>
        <v>32556.73</v>
      </c>
      <c r="J25" s="164">
        <v>0</v>
      </c>
      <c r="K25" s="303">
        <f>K26</f>
        <v>32.5</v>
      </c>
      <c r="L25" s="303">
        <f t="shared" si="2"/>
        <v>32556.73</v>
      </c>
      <c r="M25" s="164">
        <f>M26</f>
        <v>32.5</v>
      </c>
      <c r="N25" s="160"/>
    </row>
    <row r="26" spans="1:14" ht="38.25" x14ac:dyDescent="0.2">
      <c r="A26" s="305"/>
      <c r="B26" s="305"/>
      <c r="C26" s="305"/>
      <c r="D26" s="359" t="s">
        <v>1378</v>
      </c>
      <c r="E26" s="359" t="s">
        <v>54</v>
      </c>
      <c r="F26" s="366">
        <v>1</v>
      </c>
      <c r="G26" s="108" t="s">
        <v>552</v>
      </c>
      <c r="H26" s="306">
        <v>0</v>
      </c>
      <c r="I26" s="302">
        <v>32556.73</v>
      </c>
      <c r="J26" s="164">
        <v>0</v>
      </c>
      <c r="K26" s="303">
        <v>32.5</v>
      </c>
      <c r="L26" s="303">
        <f t="shared" si="2"/>
        <v>32556.73</v>
      </c>
      <c r="M26" s="164">
        <v>32.5</v>
      </c>
      <c r="N26" s="160"/>
    </row>
    <row r="27" spans="1:14" x14ac:dyDescent="0.2">
      <c r="A27" s="305"/>
      <c r="B27" s="305"/>
      <c r="C27" s="305"/>
      <c r="D27" s="359" t="s">
        <v>558</v>
      </c>
      <c r="E27" s="359"/>
      <c r="F27" s="366"/>
      <c r="G27" s="108"/>
      <c r="H27" s="306"/>
      <c r="I27" s="302">
        <f>I28</f>
        <v>134852.1</v>
      </c>
      <c r="J27" s="302">
        <f t="shared" ref="J27:M27" si="3">J28</f>
        <v>0</v>
      </c>
      <c r="K27" s="302">
        <f t="shared" si="3"/>
        <v>134.9</v>
      </c>
      <c r="L27" s="303">
        <f t="shared" si="2"/>
        <v>134852.1</v>
      </c>
      <c r="M27" s="302">
        <f t="shared" si="3"/>
        <v>134.9</v>
      </c>
      <c r="N27" s="160"/>
    </row>
    <row r="28" spans="1:14" x14ac:dyDescent="0.2">
      <c r="A28" s="305"/>
      <c r="B28" s="305"/>
      <c r="C28" s="305"/>
      <c r="D28" s="359" t="s">
        <v>1379</v>
      </c>
      <c r="E28" s="359"/>
      <c r="F28" s="366"/>
      <c r="G28" s="108"/>
      <c r="H28" s="306">
        <v>0</v>
      </c>
      <c r="I28" s="302">
        <v>134852.1</v>
      </c>
      <c r="J28" s="164">
        <v>0</v>
      </c>
      <c r="K28" s="303">
        <f>'АП 1 вн'!F76</f>
        <v>134.9</v>
      </c>
      <c r="L28" s="303">
        <f t="shared" si="2"/>
        <v>134852.1</v>
      </c>
      <c r="M28" s="164">
        <f t="shared" si="0"/>
        <v>134.9</v>
      </c>
      <c r="N28" s="160"/>
    </row>
    <row r="29" spans="1:14" ht="13.9" customHeight="1" x14ac:dyDescent="0.2">
      <c r="A29" s="305"/>
      <c r="B29" s="317">
        <v>244</v>
      </c>
      <c r="C29" s="317">
        <v>346</v>
      </c>
      <c r="D29" s="488" t="s">
        <v>553</v>
      </c>
      <c r="E29" s="488"/>
      <c r="F29" s="488"/>
      <c r="G29" s="488"/>
      <c r="H29" s="306">
        <v>0</v>
      </c>
      <c r="I29" s="302">
        <f>I30+I31</f>
        <v>310416.82</v>
      </c>
      <c r="J29" s="164">
        <v>0</v>
      </c>
      <c r="K29" s="303">
        <f>K30+K31</f>
        <v>310.3</v>
      </c>
      <c r="L29" s="303">
        <f>L30+L31</f>
        <v>310316.82</v>
      </c>
      <c r="M29" s="164">
        <f>M30+M31</f>
        <v>310.3</v>
      </c>
      <c r="N29" s="160"/>
    </row>
    <row r="30" spans="1:14" ht="37.9" customHeight="1" x14ac:dyDescent="0.2">
      <c r="A30" s="305"/>
      <c r="B30" s="317"/>
      <c r="C30" s="317"/>
      <c r="D30" s="169" t="s">
        <v>1106</v>
      </c>
      <c r="E30" s="169" t="s">
        <v>54</v>
      </c>
      <c r="F30" s="169"/>
      <c r="G30" s="169"/>
      <c r="H30" s="306">
        <v>0</v>
      </c>
      <c r="I30" s="302">
        <v>95100</v>
      </c>
      <c r="J30" s="164">
        <v>0</v>
      </c>
      <c r="K30" s="303">
        <v>95</v>
      </c>
      <c r="L30" s="303">
        <v>95000</v>
      </c>
      <c r="M30" s="164">
        <f t="shared" si="0"/>
        <v>95</v>
      </c>
      <c r="N30" s="160"/>
    </row>
    <row r="31" spans="1:14" ht="37.9" customHeight="1" x14ac:dyDescent="0.2">
      <c r="A31" s="305"/>
      <c r="B31" s="317"/>
      <c r="C31" s="317"/>
      <c r="D31" s="363" t="s">
        <v>1482</v>
      </c>
      <c r="E31" s="364" t="s">
        <v>54</v>
      </c>
      <c r="F31" s="85">
        <v>1</v>
      </c>
      <c r="G31" s="318" t="s">
        <v>1483</v>
      </c>
      <c r="H31" s="306">
        <v>0</v>
      </c>
      <c r="I31" s="302">
        <v>215316.82</v>
      </c>
      <c r="J31" s="164">
        <v>0</v>
      </c>
      <c r="K31" s="303">
        <v>215.3</v>
      </c>
      <c r="L31" s="303">
        <f>I31+H31</f>
        <v>215316.82</v>
      </c>
      <c r="M31" s="164">
        <v>215.3</v>
      </c>
      <c r="N31" s="160"/>
    </row>
    <row r="32" spans="1:14" ht="10.15" customHeight="1" x14ac:dyDescent="0.2">
      <c r="A32" s="305"/>
      <c r="B32" s="317"/>
      <c r="C32" s="317">
        <v>310</v>
      </c>
      <c r="D32" s="475" t="s">
        <v>564</v>
      </c>
      <c r="E32" s="476"/>
      <c r="F32" s="476"/>
      <c r="G32" s="480"/>
      <c r="H32" s="306">
        <v>0</v>
      </c>
      <c r="I32" s="302">
        <f>I35+I33+I34</f>
        <v>270190.69</v>
      </c>
      <c r="J32" s="164">
        <v>0</v>
      </c>
      <c r="K32" s="303">
        <f>SUM(K33:K35)</f>
        <v>270.2</v>
      </c>
      <c r="L32" s="303">
        <f t="shared" si="2"/>
        <v>270190.69</v>
      </c>
      <c r="M32" s="164">
        <f t="shared" si="0"/>
        <v>270.2</v>
      </c>
      <c r="N32" s="160"/>
    </row>
    <row r="33" spans="1:14" ht="40.15" customHeight="1" x14ac:dyDescent="0.2">
      <c r="A33" s="305"/>
      <c r="B33" s="317"/>
      <c r="C33" s="317"/>
      <c r="D33" s="359" t="s">
        <v>1418</v>
      </c>
      <c r="E33" s="169" t="s">
        <v>54</v>
      </c>
      <c r="F33" s="366">
        <v>1</v>
      </c>
      <c r="G33" s="366" t="s">
        <v>552</v>
      </c>
      <c r="H33" s="306">
        <v>0</v>
      </c>
      <c r="I33" s="302">
        <v>205852.36</v>
      </c>
      <c r="J33" s="164">
        <v>0</v>
      </c>
      <c r="K33" s="303">
        <v>205.9</v>
      </c>
      <c r="L33" s="303">
        <f t="shared" si="2"/>
        <v>205852.36</v>
      </c>
      <c r="M33" s="164">
        <f t="shared" si="0"/>
        <v>205.9</v>
      </c>
      <c r="N33" s="160"/>
    </row>
    <row r="34" spans="1:14" ht="40.15" customHeight="1" x14ac:dyDescent="0.2">
      <c r="A34" s="305"/>
      <c r="B34" s="317"/>
      <c r="C34" s="317"/>
      <c r="D34" s="359" t="s">
        <v>1484</v>
      </c>
      <c r="E34" s="169"/>
      <c r="F34" s="366"/>
      <c r="G34" s="366"/>
      <c r="H34" s="306"/>
      <c r="I34" s="302">
        <v>37459.480000000003</v>
      </c>
      <c r="J34" s="164">
        <v>0</v>
      </c>
      <c r="K34" s="303">
        <f>'АП 1 вн'!F62</f>
        <v>37.4</v>
      </c>
      <c r="L34" s="303">
        <f t="shared" si="2"/>
        <v>37459.480000000003</v>
      </c>
      <c r="M34" s="164">
        <f t="shared" si="0"/>
        <v>37.4</v>
      </c>
      <c r="N34" s="160"/>
    </row>
    <row r="35" spans="1:14" ht="39" customHeight="1" x14ac:dyDescent="0.2">
      <c r="A35" s="305"/>
      <c r="B35" s="317"/>
      <c r="C35" s="317"/>
      <c r="D35" s="359" t="s">
        <v>1104</v>
      </c>
      <c r="E35" s="359"/>
      <c r="F35" s="366">
        <v>1</v>
      </c>
      <c r="G35" s="108" t="s">
        <v>552</v>
      </c>
      <c r="H35" s="306">
        <v>0</v>
      </c>
      <c r="I35" s="302">
        <v>26878.85</v>
      </c>
      <c r="J35" s="164">
        <v>0</v>
      </c>
      <c r="K35" s="303">
        <f>'АП 1 вн'!F70</f>
        <v>26.9</v>
      </c>
      <c r="L35" s="303">
        <f t="shared" si="2"/>
        <v>26878.85</v>
      </c>
      <c r="M35" s="164">
        <f t="shared" si="0"/>
        <v>26.9</v>
      </c>
      <c r="N35" s="160"/>
    </row>
    <row r="36" spans="1:14" ht="19.899999999999999" customHeight="1" x14ac:dyDescent="0.2">
      <c r="A36" s="149" t="s">
        <v>980</v>
      </c>
      <c r="B36" s="147"/>
      <c r="C36" s="147"/>
      <c r="D36" s="488" t="s">
        <v>561</v>
      </c>
      <c r="E36" s="488"/>
      <c r="F36" s="488"/>
      <c r="G36" s="488"/>
      <c r="H36" s="306">
        <v>0</v>
      </c>
      <c r="I36" s="302">
        <f>I37+I43+I46</f>
        <v>10317565.83</v>
      </c>
      <c r="J36" s="164">
        <v>0</v>
      </c>
      <c r="K36" s="303">
        <f>K37+K43+K46</f>
        <v>10317.703310000001</v>
      </c>
      <c r="L36" s="303">
        <f t="shared" si="2"/>
        <v>10317565.83</v>
      </c>
      <c r="M36" s="164">
        <f t="shared" si="0"/>
        <v>10317.703310000001</v>
      </c>
      <c r="N36" s="160">
        <v>10070.6</v>
      </c>
    </row>
    <row r="37" spans="1:14" ht="49.9" customHeight="1" x14ac:dyDescent="0.2">
      <c r="A37" s="149" t="s">
        <v>191</v>
      </c>
      <c r="B37" s="147"/>
      <c r="C37" s="147"/>
      <c r="D37" s="488" t="s">
        <v>560</v>
      </c>
      <c r="E37" s="488"/>
      <c r="F37" s="488"/>
      <c r="G37" s="488"/>
      <c r="H37" s="306">
        <v>0</v>
      </c>
      <c r="I37" s="394">
        <f>I38+I41</f>
        <v>4301732.79</v>
      </c>
      <c r="J37" s="395">
        <v>0</v>
      </c>
      <c r="K37" s="396">
        <f>K38+K41</f>
        <v>4301.7</v>
      </c>
      <c r="L37" s="396">
        <f t="shared" si="2"/>
        <v>4301732.79</v>
      </c>
      <c r="M37" s="395">
        <f>M38+M41</f>
        <v>4301.7</v>
      </c>
      <c r="N37" s="160">
        <f>M36-N36</f>
        <v>247.10331000000042</v>
      </c>
    </row>
    <row r="38" spans="1:14" x14ac:dyDescent="0.2">
      <c r="A38" s="305"/>
      <c r="B38" s="147">
        <v>244</v>
      </c>
      <c r="C38" s="147">
        <v>225</v>
      </c>
      <c r="D38" s="488" t="s">
        <v>559</v>
      </c>
      <c r="E38" s="488"/>
      <c r="F38" s="488"/>
      <c r="G38" s="488"/>
      <c r="H38" s="306">
        <v>0</v>
      </c>
      <c r="I38" s="302">
        <f>I39+I40</f>
        <v>1799999.94</v>
      </c>
      <c r="J38" s="164">
        <v>0</v>
      </c>
      <c r="K38" s="303">
        <f>K39+K40</f>
        <v>1800</v>
      </c>
      <c r="L38" s="303">
        <f t="shared" si="2"/>
        <v>1799999.94</v>
      </c>
      <c r="M38" s="164">
        <f t="shared" si="0"/>
        <v>1800</v>
      </c>
      <c r="N38" s="160"/>
    </row>
    <row r="39" spans="1:14" ht="25.5" x14ac:dyDescent="0.2">
      <c r="A39" s="305"/>
      <c r="B39" s="147"/>
      <c r="C39" s="147"/>
      <c r="D39" s="169" t="s">
        <v>992</v>
      </c>
      <c r="E39" s="169" t="s">
        <v>1064</v>
      </c>
      <c r="F39" s="319">
        <v>71</v>
      </c>
      <c r="G39" s="487" t="s">
        <v>555</v>
      </c>
      <c r="H39" s="306">
        <v>0</v>
      </c>
      <c r="I39" s="302">
        <v>818451.1</v>
      </c>
      <c r="J39" s="164">
        <v>0</v>
      </c>
      <c r="K39" s="303">
        <f>'АП2  - зн'!F16</f>
        <v>818.5</v>
      </c>
      <c r="L39" s="303">
        <f t="shared" si="2"/>
        <v>818451.1</v>
      </c>
      <c r="M39" s="164">
        <f t="shared" si="0"/>
        <v>818.5</v>
      </c>
      <c r="N39" s="160"/>
    </row>
    <row r="40" spans="1:14" ht="25.5" x14ac:dyDescent="0.2">
      <c r="A40" s="305"/>
      <c r="B40" s="147"/>
      <c r="C40" s="147"/>
      <c r="D40" s="169" t="s">
        <v>993</v>
      </c>
      <c r="E40" s="169" t="s">
        <v>1064</v>
      </c>
      <c r="F40" s="319">
        <v>71</v>
      </c>
      <c r="G40" s="487"/>
      <c r="H40" s="306">
        <v>0</v>
      </c>
      <c r="I40" s="302">
        <v>981548.84</v>
      </c>
      <c r="J40" s="164">
        <v>0</v>
      </c>
      <c r="K40" s="303">
        <f>'АП2  - зн'!F23</f>
        <v>981.5</v>
      </c>
      <c r="L40" s="303">
        <f t="shared" si="2"/>
        <v>981548.84</v>
      </c>
      <c r="M40" s="164">
        <f t="shared" si="0"/>
        <v>981.5</v>
      </c>
      <c r="N40" s="160"/>
    </row>
    <row r="41" spans="1:14" x14ac:dyDescent="0.2">
      <c r="A41" s="305"/>
      <c r="B41" s="147">
        <v>244</v>
      </c>
      <c r="C41" s="147">
        <v>226</v>
      </c>
      <c r="D41" s="488" t="s">
        <v>558</v>
      </c>
      <c r="E41" s="488"/>
      <c r="F41" s="488"/>
      <c r="G41" s="488"/>
      <c r="H41" s="306">
        <v>0</v>
      </c>
      <c r="I41" s="302">
        <f>I42</f>
        <v>2501732.85</v>
      </c>
      <c r="J41" s="164">
        <v>0</v>
      </c>
      <c r="K41" s="303">
        <f>K42</f>
        <v>2501.6999999999998</v>
      </c>
      <c r="L41" s="303">
        <f t="shared" si="2"/>
        <v>2501732.85</v>
      </c>
      <c r="M41" s="164">
        <f>M42</f>
        <v>2501.6999999999998</v>
      </c>
      <c r="N41" s="160"/>
    </row>
    <row r="42" spans="1:14" ht="38.25" x14ac:dyDescent="0.2">
      <c r="A42" s="305"/>
      <c r="B42" s="147"/>
      <c r="C42" s="147"/>
      <c r="D42" s="169" t="s">
        <v>994</v>
      </c>
      <c r="E42" s="169" t="s">
        <v>1092</v>
      </c>
      <c r="F42" s="366">
        <v>71</v>
      </c>
      <c r="G42" s="366" t="s">
        <v>552</v>
      </c>
      <c r="H42" s="306">
        <v>0</v>
      </c>
      <c r="I42" s="302">
        <v>2501732.85</v>
      </c>
      <c r="J42" s="164">
        <v>0</v>
      </c>
      <c r="K42" s="303">
        <v>2501.6999999999998</v>
      </c>
      <c r="L42" s="303">
        <f t="shared" si="2"/>
        <v>2501732.85</v>
      </c>
      <c r="M42" s="164">
        <v>2501.6999999999998</v>
      </c>
      <c r="N42" s="160"/>
    </row>
    <row r="43" spans="1:14" ht="38.450000000000003" customHeight="1" x14ac:dyDescent="0.2">
      <c r="A43" s="149" t="s">
        <v>193</v>
      </c>
      <c r="B43" s="147"/>
      <c r="C43" s="147"/>
      <c r="D43" s="486" t="s">
        <v>556</v>
      </c>
      <c r="E43" s="486"/>
      <c r="F43" s="486"/>
      <c r="G43" s="486"/>
      <c r="H43" s="306">
        <v>0</v>
      </c>
      <c r="I43" s="394">
        <f>I44</f>
        <v>85905.17</v>
      </c>
      <c r="J43" s="395">
        <v>0</v>
      </c>
      <c r="K43" s="396">
        <f>K44</f>
        <v>85.9</v>
      </c>
      <c r="L43" s="396">
        <f t="shared" si="2"/>
        <v>85905.17</v>
      </c>
      <c r="M43" s="395">
        <f>M44</f>
        <v>85.9</v>
      </c>
      <c r="N43" s="160"/>
    </row>
    <row r="44" spans="1:14" x14ac:dyDescent="0.2">
      <c r="A44" s="305"/>
      <c r="B44" s="85">
        <v>244</v>
      </c>
      <c r="C44" s="85">
        <v>310</v>
      </c>
      <c r="D44" s="486" t="s">
        <v>564</v>
      </c>
      <c r="E44" s="486"/>
      <c r="F44" s="486"/>
      <c r="G44" s="486"/>
      <c r="H44" s="306">
        <v>0</v>
      </c>
      <c r="I44" s="302">
        <f>I45</f>
        <v>85905.17</v>
      </c>
      <c r="J44" s="164">
        <v>0</v>
      </c>
      <c r="K44" s="303">
        <f>K45</f>
        <v>85.9</v>
      </c>
      <c r="L44" s="303">
        <f t="shared" si="2"/>
        <v>85905.17</v>
      </c>
      <c r="M44" s="164">
        <f>M45</f>
        <v>85.9</v>
      </c>
      <c r="N44" s="160"/>
    </row>
    <row r="45" spans="1:14" ht="38.25" x14ac:dyDescent="0.2">
      <c r="A45" s="147"/>
      <c r="B45" s="85"/>
      <c r="C45" s="85"/>
      <c r="D45" s="169" t="s">
        <v>995</v>
      </c>
      <c r="E45" s="169"/>
      <c r="F45" s="366">
        <v>10</v>
      </c>
      <c r="G45" s="366" t="s">
        <v>552</v>
      </c>
      <c r="H45" s="306">
        <v>0</v>
      </c>
      <c r="I45" s="302">
        <v>85905.17</v>
      </c>
      <c r="J45" s="164">
        <v>0</v>
      </c>
      <c r="K45" s="303">
        <v>85.9</v>
      </c>
      <c r="L45" s="303">
        <f t="shared" si="2"/>
        <v>85905.17</v>
      </c>
      <c r="M45" s="164">
        <v>85.9</v>
      </c>
      <c r="N45" s="160"/>
    </row>
    <row r="46" spans="1:14" ht="49.5" customHeight="1" x14ac:dyDescent="0.2">
      <c r="A46" s="149" t="s">
        <v>194</v>
      </c>
      <c r="B46" s="147"/>
      <c r="C46" s="147"/>
      <c r="D46" s="486" t="s">
        <v>554</v>
      </c>
      <c r="E46" s="486"/>
      <c r="F46" s="486"/>
      <c r="G46" s="486"/>
      <c r="H46" s="306">
        <v>0</v>
      </c>
      <c r="I46" s="391">
        <f>I47+I50+I63+I69+I73</f>
        <v>5929927.8700000001</v>
      </c>
      <c r="J46" s="392">
        <v>0</v>
      </c>
      <c r="K46" s="396">
        <f>K47+K50+K63+K69+K73</f>
        <v>5930.1033100000004</v>
      </c>
      <c r="L46" s="396">
        <f>L47+L50+L63+L69+L73</f>
        <v>5929288.5899999999</v>
      </c>
      <c r="M46" s="395">
        <f>M47+M50+M63+M69+M73</f>
        <v>5929.3033100000002</v>
      </c>
      <c r="N46" s="160"/>
    </row>
    <row r="47" spans="1:14" x14ac:dyDescent="0.2">
      <c r="A47" s="149"/>
      <c r="B47" s="108">
        <v>244</v>
      </c>
      <c r="C47" s="108">
        <v>225</v>
      </c>
      <c r="D47" s="486" t="s">
        <v>559</v>
      </c>
      <c r="E47" s="486"/>
      <c r="F47" s="486"/>
      <c r="G47" s="486"/>
      <c r="H47" s="306">
        <v>0</v>
      </c>
      <c r="I47" s="394">
        <f>SUM(I48:I49)</f>
        <v>2084493.03</v>
      </c>
      <c r="J47" s="395">
        <v>0</v>
      </c>
      <c r="K47" s="396">
        <f>SUM(K48:K49)</f>
        <v>2084.5</v>
      </c>
      <c r="L47" s="396">
        <f>H47+I47</f>
        <v>2084493.03</v>
      </c>
      <c r="M47" s="395">
        <f>J47+K47</f>
        <v>2084.5</v>
      </c>
      <c r="N47" s="160"/>
    </row>
    <row r="48" spans="1:14" ht="51" x14ac:dyDescent="0.2">
      <c r="A48" s="149"/>
      <c r="B48" s="108"/>
      <c r="C48" s="108"/>
      <c r="D48" s="359" t="s">
        <v>1611</v>
      </c>
      <c r="E48" s="169" t="s">
        <v>54</v>
      </c>
      <c r="F48" s="85">
        <v>1</v>
      </c>
      <c r="G48" s="359" t="s">
        <v>562</v>
      </c>
      <c r="H48" s="306">
        <v>0</v>
      </c>
      <c r="I48" s="302">
        <f>351158.71+947568.23+662664.52</f>
        <v>1961391.46</v>
      </c>
      <c r="J48" s="164">
        <v>0</v>
      </c>
      <c r="K48" s="303">
        <v>1961.4</v>
      </c>
      <c r="L48" s="303">
        <f>H48+I48</f>
        <v>1961391.46</v>
      </c>
      <c r="M48" s="164">
        <f>J48+K48</f>
        <v>1961.4</v>
      </c>
      <c r="N48" s="160"/>
    </row>
    <row r="49" spans="1:14" ht="25.5" x14ac:dyDescent="0.2">
      <c r="A49" s="149"/>
      <c r="B49" s="108"/>
      <c r="C49" s="108"/>
      <c r="D49" s="359" t="s">
        <v>1612</v>
      </c>
      <c r="E49" s="169" t="s">
        <v>54</v>
      </c>
      <c r="F49" s="319">
        <v>1</v>
      </c>
      <c r="G49" s="85" t="s">
        <v>552</v>
      </c>
      <c r="H49" s="306">
        <v>0</v>
      </c>
      <c r="I49" s="302">
        <f>123101.57</f>
        <v>123101.57</v>
      </c>
      <c r="J49" s="164">
        <v>0</v>
      </c>
      <c r="K49" s="303">
        <v>123.1</v>
      </c>
      <c r="L49" s="303">
        <f>H49+I49</f>
        <v>123101.57</v>
      </c>
      <c r="M49" s="164">
        <f>J49+K49</f>
        <v>123.1</v>
      </c>
      <c r="N49" s="160"/>
    </row>
    <row r="50" spans="1:14" ht="25.5" x14ac:dyDescent="0.2">
      <c r="A50" s="108"/>
      <c r="B50" s="108"/>
      <c r="C50" s="108">
        <v>226</v>
      </c>
      <c r="D50" s="169" t="s">
        <v>558</v>
      </c>
      <c r="E50" s="169" t="s">
        <v>54</v>
      </c>
      <c r="F50" s="366"/>
      <c r="G50" s="85" t="s">
        <v>552</v>
      </c>
      <c r="H50" s="306">
        <v>0</v>
      </c>
      <c r="I50" s="394">
        <f>SUM(I51:I62)</f>
        <v>2361643.3899999997</v>
      </c>
      <c r="J50" s="395">
        <v>0</v>
      </c>
      <c r="K50" s="396">
        <f>SUM(K51:K62)</f>
        <v>2361.6999999999998</v>
      </c>
      <c r="L50" s="396">
        <f>L51+L52+L53+L54+L55+L56+L57+L58+L59+L61+L62</f>
        <v>2361054.11</v>
      </c>
      <c r="M50" s="395">
        <f>M51+M52+M53+M54+M55+M56+M57+M58+M59+M61+M62</f>
        <v>2361.1</v>
      </c>
      <c r="N50" s="160"/>
    </row>
    <row r="51" spans="1:14" ht="38.25" x14ac:dyDescent="0.2">
      <c r="A51" s="108"/>
      <c r="B51" s="108"/>
      <c r="C51" s="108"/>
      <c r="D51" s="169" t="s">
        <v>1613</v>
      </c>
      <c r="E51" s="169" t="s">
        <v>54</v>
      </c>
      <c r="F51" s="366">
        <v>10</v>
      </c>
      <c r="G51" s="366" t="s">
        <v>552</v>
      </c>
      <c r="H51" s="306">
        <v>0</v>
      </c>
      <c r="I51" s="302">
        <f>212211.52+133771.43</f>
        <v>345982.94999999995</v>
      </c>
      <c r="J51" s="164">
        <v>0</v>
      </c>
      <c r="K51" s="303">
        <v>346</v>
      </c>
      <c r="L51" s="303">
        <v>345493.67</v>
      </c>
      <c r="M51" s="164">
        <v>345.5</v>
      </c>
      <c r="N51" s="160"/>
    </row>
    <row r="52" spans="1:14" ht="25.5" x14ac:dyDescent="0.2">
      <c r="A52" s="108"/>
      <c r="B52" s="108"/>
      <c r="C52" s="108"/>
      <c r="D52" s="359" t="s">
        <v>981</v>
      </c>
      <c r="E52" s="169" t="s">
        <v>54</v>
      </c>
      <c r="F52" s="366">
        <v>1</v>
      </c>
      <c r="G52" s="366" t="s">
        <v>562</v>
      </c>
      <c r="H52" s="306">
        <v>0</v>
      </c>
      <c r="I52" s="302">
        <v>199667.75</v>
      </c>
      <c r="J52" s="164">
        <v>0</v>
      </c>
      <c r="K52" s="303">
        <v>199.7</v>
      </c>
      <c r="L52" s="303">
        <f t="shared" si="2"/>
        <v>199667.75</v>
      </c>
      <c r="M52" s="164">
        <v>199.7</v>
      </c>
      <c r="N52" s="160"/>
    </row>
    <row r="53" spans="1:14" ht="25.5" x14ac:dyDescent="0.2">
      <c r="A53" s="108"/>
      <c r="B53" s="108"/>
      <c r="C53" s="108"/>
      <c r="D53" s="315" t="s">
        <v>982</v>
      </c>
      <c r="E53" s="169" t="s">
        <v>54</v>
      </c>
      <c r="F53" s="366">
        <v>1</v>
      </c>
      <c r="G53" s="366" t="s">
        <v>562</v>
      </c>
      <c r="H53" s="306">
        <v>0</v>
      </c>
      <c r="I53" s="302">
        <v>20000</v>
      </c>
      <c r="J53" s="164">
        <v>0</v>
      </c>
      <c r="K53" s="303">
        <v>20</v>
      </c>
      <c r="L53" s="303">
        <f t="shared" si="2"/>
        <v>20000</v>
      </c>
      <c r="M53" s="164">
        <v>20</v>
      </c>
      <c r="N53" s="160"/>
    </row>
    <row r="54" spans="1:14" ht="37.9" customHeight="1" x14ac:dyDescent="0.2">
      <c r="A54" s="108"/>
      <c r="B54" s="108"/>
      <c r="C54" s="108"/>
      <c r="D54" s="359" t="s">
        <v>983</v>
      </c>
      <c r="E54" s="169" t="s">
        <v>54</v>
      </c>
      <c r="F54" s="366">
        <v>1</v>
      </c>
      <c r="G54" s="147" t="s">
        <v>552</v>
      </c>
      <c r="H54" s="306">
        <v>0</v>
      </c>
      <c r="I54" s="302">
        <v>50000</v>
      </c>
      <c r="J54" s="164">
        <v>0</v>
      </c>
      <c r="K54" s="303">
        <v>50</v>
      </c>
      <c r="L54" s="303">
        <f t="shared" si="2"/>
        <v>50000</v>
      </c>
      <c r="M54" s="164">
        <f t="shared" si="0"/>
        <v>50</v>
      </c>
      <c r="N54" s="160"/>
    </row>
    <row r="55" spans="1:14" ht="25.5" x14ac:dyDescent="0.2">
      <c r="A55" s="108"/>
      <c r="B55" s="108"/>
      <c r="C55" s="108"/>
      <c r="D55" s="359" t="s">
        <v>1614</v>
      </c>
      <c r="E55" s="169" t="s">
        <v>54</v>
      </c>
      <c r="F55" s="366">
        <v>1</v>
      </c>
      <c r="G55" s="147" t="s">
        <v>552</v>
      </c>
      <c r="H55" s="306">
        <v>0</v>
      </c>
      <c r="I55" s="302">
        <v>119400</v>
      </c>
      <c r="J55" s="164">
        <v>0</v>
      </c>
      <c r="K55" s="303">
        <v>119.4</v>
      </c>
      <c r="L55" s="303">
        <v>119300</v>
      </c>
      <c r="M55" s="164">
        <v>119.3</v>
      </c>
      <c r="N55" s="160"/>
    </row>
    <row r="56" spans="1:14" ht="25.5" x14ac:dyDescent="0.2">
      <c r="A56" s="108"/>
      <c r="B56" s="108"/>
      <c r="C56" s="108"/>
      <c r="D56" s="169" t="s">
        <v>1615</v>
      </c>
      <c r="E56" s="169" t="s">
        <v>54</v>
      </c>
      <c r="F56" s="366">
        <v>1</v>
      </c>
      <c r="G56" s="147" t="s">
        <v>552</v>
      </c>
      <c r="H56" s="306">
        <v>0</v>
      </c>
      <c r="I56" s="302">
        <v>49247.1</v>
      </c>
      <c r="J56" s="164">
        <v>0</v>
      </c>
      <c r="K56" s="303">
        <v>49.2</v>
      </c>
      <c r="L56" s="303">
        <f t="shared" si="2"/>
        <v>49247.1</v>
      </c>
      <c r="M56" s="164">
        <f t="shared" si="0"/>
        <v>49.2</v>
      </c>
      <c r="N56" s="160"/>
    </row>
    <row r="57" spans="1:14" ht="25.5" x14ac:dyDescent="0.2">
      <c r="A57" s="108"/>
      <c r="B57" s="108"/>
      <c r="C57" s="108"/>
      <c r="D57" s="169" t="s">
        <v>1616</v>
      </c>
      <c r="E57" s="169" t="s">
        <v>54</v>
      </c>
      <c r="F57" s="366">
        <v>1</v>
      </c>
      <c r="G57" s="147" t="s">
        <v>552</v>
      </c>
      <c r="H57" s="306">
        <v>0</v>
      </c>
      <c r="I57" s="302">
        <f>113876.87+186636.09+2233.88</f>
        <v>302746.83999999997</v>
      </c>
      <c r="J57" s="164">
        <v>0</v>
      </c>
      <c r="K57" s="303">
        <v>302.7</v>
      </c>
      <c r="L57" s="303">
        <f t="shared" si="2"/>
        <v>302746.83999999997</v>
      </c>
      <c r="M57" s="164">
        <f t="shared" si="0"/>
        <v>302.7</v>
      </c>
      <c r="N57" s="160"/>
    </row>
    <row r="58" spans="1:14" ht="38.25" x14ac:dyDescent="0.2">
      <c r="A58" s="108"/>
      <c r="B58" s="108"/>
      <c r="C58" s="108"/>
      <c r="D58" s="169" t="s">
        <v>984</v>
      </c>
      <c r="E58" s="169" t="s">
        <v>54</v>
      </c>
      <c r="F58" s="366">
        <v>2</v>
      </c>
      <c r="G58" s="147" t="s">
        <v>552</v>
      </c>
      <c r="H58" s="306">
        <v>0</v>
      </c>
      <c r="I58" s="302">
        <v>171846.32</v>
      </c>
      <c r="J58" s="164">
        <v>0</v>
      </c>
      <c r="K58" s="288">
        <v>171.9</v>
      </c>
      <c r="L58" s="303">
        <f t="shared" si="2"/>
        <v>171846.32</v>
      </c>
      <c r="M58" s="164">
        <f t="shared" si="0"/>
        <v>171.9</v>
      </c>
      <c r="N58" s="160"/>
    </row>
    <row r="59" spans="1:14" ht="25.5" x14ac:dyDescent="0.2">
      <c r="A59" s="108"/>
      <c r="B59" s="108"/>
      <c r="C59" s="108"/>
      <c r="D59" s="169" t="s">
        <v>1617</v>
      </c>
      <c r="E59" s="169" t="s">
        <v>54</v>
      </c>
      <c r="F59" s="366">
        <v>14</v>
      </c>
      <c r="G59" s="85" t="s">
        <v>552</v>
      </c>
      <c r="H59" s="306">
        <v>0</v>
      </c>
      <c r="I59" s="302">
        <v>585088.61</v>
      </c>
      <c r="J59" s="164">
        <v>0</v>
      </c>
      <c r="K59" s="288">
        <v>585.1</v>
      </c>
      <c r="L59" s="303">
        <f t="shared" si="2"/>
        <v>585088.61</v>
      </c>
      <c r="M59" s="164">
        <f t="shared" si="0"/>
        <v>585.1</v>
      </c>
      <c r="N59" s="160"/>
    </row>
    <row r="60" spans="1:14" ht="25.5" hidden="1" x14ac:dyDescent="0.2">
      <c r="A60" s="108"/>
      <c r="B60" s="108"/>
      <c r="C60" s="108"/>
      <c r="D60" s="169" t="s">
        <v>1562</v>
      </c>
      <c r="E60" s="169" t="s">
        <v>54</v>
      </c>
      <c r="F60" s="366">
        <v>28</v>
      </c>
      <c r="G60" s="366" t="s">
        <v>551</v>
      </c>
      <c r="H60" s="306">
        <v>0</v>
      </c>
      <c r="I60" s="302"/>
      <c r="J60" s="164">
        <v>0</v>
      </c>
      <c r="K60" s="288"/>
      <c r="L60" s="303">
        <f t="shared" si="2"/>
        <v>0</v>
      </c>
      <c r="M60" s="164">
        <f t="shared" si="0"/>
        <v>0</v>
      </c>
      <c r="N60" s="160"/>
    </row>
    <row r="61" spans="1:14" ht="25.5" x14ac:dyDescent="0.2">
      <c r="A61" s="108"/>
      <c r="B61" s="108"/>
      <c r="C61" s="108"/>
      <c r="D61" s="169" t="s">
        <v>1563</v>
      </c>
      <c r="E61" s="359" t="s">
        <v>567</v>
      </c>
      <c r="F61" s="366">
        <v>1</v>
      </c>
      <c r="G61" s="85" t="s">
        <v>552</v>
      </c>
      <c r="H61" s="306">
        <v>0</v>
      </c>
      <c r="I61" s="302">
        <v>300000</v>
      </c>
      <c r="J61" s="164">
        <v>0</v>
      </c>
      <c r="K61" s="288">
        <v>300</v>
      </c>
      <c r="L61" s="303">
        <f t="shared" si="2"/>
        <v>300000</v>
      </c>
      <c r="M61" s="164">
        <f t="shared" si="0"/>
        <v>300</v>
      </c>
      <c r="N61" s="160"/>
    </row>
    <row r="62" spans="1:14" x14ac:dyDescent="0.2">
      <c r="A62" s="108"/>
      <c r="B62" s="108"/>
      <c r="C62" s="108"/>
      <c r="D62" s="359" t="s">
        <v>1618</v>
      </c>
      <c r="E62" s="359" t="s">
        <v>567</v>
      </c>
      <c r="F62" s="366">
        <v>2</v>
      </c>
      <c r="G62" s="366" t="s">
        <v>551</v>
      </c>
      <c r="H62" s="306">
        <v>0</v>
      </c>
      <c r="I62" s="302">
        <v>217663.82</v>
      </c>
      <c r="J62" s="164">
        <v>0</v>
      </c>
      <c r="K62" s="303">
        <v>217.7</v>
      </c>
      <c r="L62" s="303">
        <f t="shared" si="2"/>
        <v>217663.82</v>
      </c>
      <c r="M62" s="164">
        <f t="shared" si="0"/>
        <v>217.7</v>
      </c>
      <c r="N62" s="160"/>
    </row>
    <row r="63" spans="1:14" x14ac:dyDescent="0.2">
      <c r="A63" s="149"/>
      <c r="B63" s="108">
        <v>244</v>
      </c>
      <c r="C63" s="108">
        <v>310</v>
      </c>
      <c r="D63" s="486" t="s">
        <v>564</v>
      </c>
      <c r="E63" s="486"/>
      <c r="F63" s="486"/>
      <c r="G63" s="486"/>
      <c r="H63" s="306">
        <v>0</v>
      </c>
      <c r="I63" s="394">
        <f>SUM(I64:I68)</f>
        <v>979203.00000000012</v>
      </c>
      <c r="J63" s="395">
        <v>0</v>
      </c>
      <c r="K63" s="396">
        <f>SUM(K64:K68)</f>
        <v>979.3033099999999</v>
      </c>
      <c r="L63" s="396">
        <f t="shared" si="2"/>
        <v>979203.00000000012</v>
      </c>
      <c r="M63" s="395">
        <f>M64+M65+M66+M67+M68</f>
        <v>979.2033100000001</v>
      </c>
      <c r="N63" s="160"/>
    </row>
    <row r="64" spans="1:14" ht="25.5" x14ac:dyDescent="0.2">
      <c r="A64" s="149"/>
      <c r="B64" s="108"/>
      <c r="C64" s="108"/>
      <c r="D64" s="320" t="s">
        <v>1001</v>
      </c>
      <c r="E64" s="359" t="s">
        <v>1564</v>
      </c>
      <c r="F64" s="319">
        <v>2</v>
      </c>
      <c r="G64" s="366" t="s">
        <v>552</v>
      </c>
      <c r="H64" s="306">
        <v>0</v>
      </c>
      <c r="I64" s="302">
        <v>105103.31</v>
      </c>
      <c r="J64" s="164">
        <v>0</v>
      </c>
      <c r="K64" s="303">
        <v>105.10330999999999</v>
      </c>
      <c r="L64" s="303">
        <f t="shared" si="2"/>
        <v>105103.31</v>
      </c>
      <c r="M64" s="164">
        <f t="shared" si="0"/>
        <v>105.10330999999999</v>
      </c>
      <c r="N64" s="160"/>
    </row>
    <row r="65" spans="1:15" ht="25.5" x14ac:dyDescent="0.2">
      <c r="A65" s="149"/>
      <c r="B65" s="108"/>
      <c r="C65" s="108"/>
      <c r="D65" s="320" t="s">
        <v>1619</v>
      </c>
      <c r="E65" s="359" t="s">
        <v>1565</v>
      </c>
      <c r="F65" s="319">
        <v>1</v>
      </c>
      <c r="G65" s="366" t="s">
        <v>552</v>
      </c>
      <c r="H65" s="306">
        <v>0</v>
      </c>
      <c r="I65" s="254">
        <v>276710.96000000002</v>
      </c>
      <c r="J65" s="164">
        <v>0</v>
      </c>
      <c r="K65" s="303">
        <v>276.7</v>
      </c>
      <c r="L65" s="303">
        <f t="shared" si="2"/>
        <v>276710.96000000002</v>
      </c>
      <c r="M65" s="164">
        <v>276.8</v>
      </c>
      <c r="N65" s="160"/>
    </row>
    <row r="66" spans="1:15" ht="25.5" x14ac:dyDescent="0.2">
      <c r="A66" s="149"/>
      <c r="B66" s="108"/>
      <c r="C66" s="108"/>
      <c r="D66" s="359" t="s">
        <v>1091</v>
      </c>
      <c r="E66" s="169" t="s">
        <v>54</v>
      </c>
      <c r="F66" s="366">
        <v>2</v>
      </c>
      <c r="G66" s="359" t="s">
        <v>552</v>
      </c>
      <c r="H66" s="306">
        <v>0</v>
      </c>
      <c r="I66" s="254">
        <f>446409.35-123101.57</f>
        <v>323307.77999999997</v>
      </c>
      <c r="J66" s="164">
        <v>0</v>
      </c>
      <c r="K66" s="303">
        <v>323.3</v>
      </c>
      <c r="L66" s="303">
        <f t="shared" si="2"/>
        <v>323307.77999999997</v>
      </c>
      <c r="M66" s="164">
        <f t="shared" si="0"/>
        <v>323.3</v>
      </c>
      <c r="N66" s="160"/>
    </row>
    <row r="67" spans="1:15" ht="38.25" x14ac:dyDescent="0.2">
      <c r="A67" s="108"/>
      <c r="B67" s="147"/>
      <c r="C67" s="85"/>
      <c r="D67" s="359" t="s">
        <v>985</v>
      </c>
      <c r="E67" s="169" t="s">
        <v>54</v>
      </c>
      <c r="F67" s="366">
        <v>1</v>
      </c>
      <c r="G67" s="366" t="s">
        <v>552</v>
      </c>
      <c r="H67" s="306">
        <v>0</v>
      </c>
      <c r="I67" s="302">
        <f>209487.14+32820.69</f>
        <v>242307.83000000002</v>
      </c>
      <c r="J67" s="164">
        <v>0</v>
      </c>
      <c r="K67" s="303">
        <v>242.3</v>
      </c>
      <c r="L67" s="303">
        <v>242207.8</v>
      </c>
      <c r="M67" s="164">
        <v>242.2</v>
      </c>
      <c r="N67" s="160"/>
    </row>
    <row r="68" spans="1:15" s="367" customFormat="1" ht="25.5" x14ac:dyDescent="0.2">
      <c r="A68" s="321"/>
      <c r="B68" s="322"/>
      <c r="C68" s="323"/>
      <c r="D68" s="320" t="s">
        <v>1093</v>
      </c>
      <c r="E68" s="169" t="s">
        <v>54</v>
      </c>
      <c r="F68" s="324">
        <v>1</v>
      </c>
      <c r="G68" s="324" t="s">
        <v>552</v>
      </c>
      <c r="H68" s="306">
        <v>0</v>
      </c>
      <c r="I68" s="302">
        <f>34007-2233.88</f>
        <v>31773.119999999999</v>
      </c>
      <c r="J68" s="164">
        <v>0</v>
      </c>
      <c r="K68" s="303">
        <v>31.9</v>
      </c>
      <c r="L68" s="303">
        <f>H68+I68</f>
        <v>31773.119999999999</v>
      </c>
      <c r="M68" s="164">
        <v>31.8</v>
      </c>
      <c r="N68" s="160"/>
      <c r="O68" s="57"/>
    </row>
    <row r="69" spans="1:15" ht="25.5" x14ac:dyDescent="0.2">
      <c r="A69" s="321"/>
      <c r="B69" s="322"/>
      <c r="C69" s="323"/>
      <c r="D69" s="325" t="s">
        <v>1100</v>
      </c>
      <c r="E69" s="169" t="s">
        <v>54</v>
      </c>
      <c r="F69" s="324"/>
      <c r="G69" s="324"/>
      <c r="H69" s="306">
        <v>0</v>
      </c>
      <c r="I69" s="326">
        <f>SUM(I70:I71)</f>
        <v>54988.45</v>
      </c>
      <c r="J69" s="395">
        <v>0</v>
      </c>
      <c r="K69" s="396">
        <f>SUM(K70:K71)</f>
        <v>55</v>
      </c>
      <c r="L69" s="396">
        <f t="shared" si="2"/>
        <v>54988.45</v>
      </c>
      <c r="M69" s="395">
        <f t="shared" si="0"/>
        <v>55</v>
      </c>
      <c r="N69" s="160"/>
    </row>
    <row r="70" spans="1:15" ht="25.5" x14ac:dyDescent="0.2">
      <c r="A70" s="321"/>
      <c r="B70" s="322"/>
      <c r="C70" s="323"/>
      <c r="D70" s="327" t="s">
        <v>996</v>
      </c>
      <c r="E70" s="169" t="s">
        <v>54</v>
      </c>
      <c r="F70" s="324"/>
      <c r="G70" s="324" t="s">
        <v>552</v>
      </c>
      <c r="H70" s="306"/>
      <c r="I70" s="302">
        <v>8012.45</v>
      </c>
      <c r="J70" s="164">
        <v>0</v>
      </c>
      <c r="K70" s="303">
        <v>8</v>
      </c>
      <c r="L70" s="303">
        <v>8012.45</v>
      </c>
      <c r="M70" s="164">
        <v>8</v>
      </c>
      <c r="N70" s="160"/>
    </row>
    <row r="71" spans="1:15" ht="38.25" x14ac:dyDescent="0.2">
      <c r="A71" s="108"/>
      <c r="B71" s="108"/>
      <c r="C71" s="108"/>
      <c r="D71" s="359" t="s">
        <v>1620</v>
      </c>
      <c r="E71" s="169" t="s">
        <v>54</v>
      </c>
      <c r="F71" s="366">
        <v>1</v>
      </c>
      <c r="G71" s="366" t="s">
        <v>551</v>
      </c>
      <c r="H71" s="306">
        <v>0</v>
      </c>
      <c r="I71" s="302">
        <v>46976</v>
      </c>
      <c r="J71" s="164">
        <v>0</v>
      </c>
      <c r="K71" s="303">
        <v>47</v>
      </c>
      <c r="L71" s="303">
        <f t="shared" si="2"/>
        <v>46976</v>
      </c>
      <c r="M71" s="164">
        <f t="shared" si="0"/>
        <v>47</v>
      </c>
      <c r="N71" s="160"/>
    </row>
    <row r="72" spans="1:15" x14ac:dyDescent="0.2">
      <c r="A72" s="108"/>
      <c r="B72" s="147"/>
      <c r="C72" s="85"/>
      <c r="D72" s="360" t="s">
        <v>1491</v>
      </c>
      <c r="E72" s="361"/>
      <c r="F72" s="324"/>
      <c r="G72" s="324"/>
      <c r="H72" s="306"/>
      <c r="I72" s="328"/>
      <c r="J72" s="164"/>
      <c r="K72" s="303"/>
      <c r="L72" s="303"/>
      <c r="M72" s="164"/>
      <c r="N72" s="160"/>
    </row>
    <row r="73" spans="1:15" x14ac:dyDescent="0.2">
      <c r="A73" s="108"/>
      <c r="B73" s="147"/>
      <c r="C73" s="85"/>
      <c r="D73" s="360" t="s">
        <v>1492</v>
      </c>
      <c r="E73" s="361"/>
      <c r="F73" s="324">
        <v>1</v>
      </c>
      <c r="G73" s="324" t="s">
        <v>552</v>
      </c>
      <c r="H73" s="306">
        <v>0</v>
      </c>
      <c r="I73" s="397">
        <v>449600</v>
      </c>
      <c r="J73" s="395">
        <v>0</v>
      </c>
      <c r="K73" s="396">
        <v>449.6</v>
      </c>
      <c r="L73" s="396">
        <v>449550</v>
      </c>
      <c r="M73" s="395">
        <v>449.5</v>
      </c>
      <c r="N73" s="160"/>
    </row>
    <row r="74" spans="1:15" s="367" customFormat="1" ht="37.15" customHeight="1" x14ac:dyDescent="0.2">
      <c r="A74" s="108"/>
      <c r="B74" s="147"/>
      <c r="C74" s="85"/>
      <c r="D74" s="477" t="s">
        <v>1428</v>
      </c>
      <c r="E74" s="478"/>
      <c r="F74" s="478"/>
      <c r="G74" s="479"/>
      <c r="H74" s="156">
        <f t="shared" ref="H74:M74" si="4">H75+H82</f>
        <v>2697100</v>
      </c>
      <c r="I74" s="156">
        <f t="shared" si="4"/>
        <v>1372300</v>
      </c>
      <c r="J74" s="164">
        <f t="shared" si="4"/>
        <v>2697.1</v>
      </c>
      <c r="K74" s="156">
        <f t="shared" si="4"/>
        <v>1372.1999999999998</v>
      </c>
      <c r="L74" s="156">
        <f t="shared" si="4"/>
        <v>4069300</v>
      </c>
      <c r="M74" s="156">
        <f t="shared" si="4"/>
        <v>4069.3</v>
      </c>
      <c r="N74" s="160"/>
      <c r="O74" s="57"/>
    </row>
    <row r="75" spans="1:15" ht="26.45" customHeight="1" x14ac:dyDescent="0.2">
      <c r="A75" s="108"/>
      <c r="B75" s="147"/>
      <c r="C75" s="85"/>
      <c r="D75" s="477" t="s">
        <v>1425</v>
      </c>
      <c r="E75" s="478"/>
      <c r="F75" s="478"/>
      <c r="G75" s="479"/>
      <c r="H75" s="156">
        <f t="shared" ref="H75:M75" si="5">H76</f>
        <v>1094100</v>
      </c>
      <c r="I75" s="156">
        <f t="shared" si="5"/>
        <v>514900</v>
      </c>
      <c r="J75" s="164">
        <f t="shared" si="5"/>
        <v>1094.0999999999999</v>
      </c>
      <c r="K75" s="164">
        <f t="shared" si="5"/>
        <v>514.9</v>
      </c>
      <c r="L75" s="156">
        <f t="shared" si="5"/>
        <v>1609000</v>
      </c>
      <c r="M75" s="164">
        <f t="shared" si="5"/>
        <v>1609</v>
      </c>
      <c r="N75" s="160"/>
    </row>
    <row r="76" spans="1:15" ht="13.15" customHeight="1" x14ac:dyDescent="0.2">
      <c r="A76" s="108"/>
      <c r="B76" s="85">
        <v>200</v>
      </c>
      <c r="C76" s="169"/>
      <c r="D76" s="477" t="s">
        <v>1419</v>
      </c>
      <c r="E76" s="478"/>
      <c r="F76" s="478"/>
      <c r="G76" s="478"/>
      <c r="H76" s="329">
        <f>H77</f>
        <v>1094100</v>
      </c>
      <c r="I76" s="329">
        <f>I77</f>
        <v>514900</v>
      </c>
      <c r="J76" s="330">
        <f>J77</f>
        <v>1094.0999999999999</v>
      </c>
      <c r="K76" s="330">
        <f>K77</f>
        <v>514.9</v>
      </c>
      <c r="L76" s="303">
        <f>H76+I76</f>
        <v>1609000</v>
      </c>
      <c r="M76" s="164">
        <f t="shared" si="0"/>
        <v>1609</v>
      </c>
      <c r="N76" s="160"/>
    </row>
    <row r="77" spans="1:15" ht="13.15" customHeight="1" x14ac:dyDescent="0.2">
      <c r="A77" s="108"/>
      <c r="B77" s="147">
        <v>240</v>
      </c>
      <c r="C77" s="169"/>
      <c r="D77" s="477" t="s">
        <v>1420</v>
      </c>
      <c r="E77" s="478"/>
      <c r="F77" s="478"/>
      <c r="G77" s="478"/>
      <c r="H77" s="329">
        <f>H78+H80</f>
        <v>1094100</v>
      </c>
      <c r="I77" s="329">
        <f>I78+I80</f>
        <v>514900</v>
      </c>
      <c r="J77" s="330">
        <f>J78+J80</f>
        <v>1094.0999999999999</v>
      </c>
      <c r="K77" s="330">
        <f>K78+K80</f>
        <v>514.9</v>
      </c>
      <c r="L77" s="303">
        <f>H77+I77</f>
        <v>1609000</v>
      </c>
      <c r="M77" s="164">
        <f t="shared" si="0"/>
        <v>1609</v>
      </c>
      <c r="N77" s="160"/>
    </row>
    <row r="78" spans="1:15" x14ac:dyDescent="0.2">
      <c r="A78" s="108"/>
      <c r="B78" s="481">
        <v>244</v>
      </c>
      <c r="C78" s="147">
        <v>226</v>
      </c>
      <c r="D78" s="477" t="s">
        <v>558</v>
      </c>
      <c r="E78" s="478"/>
      <c r="F78" s="478"/>
      <c r="G78" s="479"/>
      <c r="H78" s="302">
        <f>H79</f>
        <v>100100</v>
      </c>
      <c r="I78" s="302">
        <f>I79</f>
        <v>123700</v>
      </c>
      <c r="J78" s="303">
        <f>J79</f>
        <v>100.1</v>
      </c>
      <c r="K78" s="303">
        <f>K79</f>
        <v>123.7</v>
      </c>
      <c r="L78" s="303">
        <f>H78+I78</f>
        <v>223800</v>
      </c>
      <c r="M78" s="164">
        <f>J78+K78</f>
        <v>223.8</v>
      </c>
      <c r="N78" s="160"/>
    </row>
    <row r="79" spans="1:15" ht="38.25" x14ac:dyDescent="0.2">
      <c r="A79" s="108"/>
      <c r="B79" s="482"/>
      <c r="C79" s="147"/>
      <c r="D79" s="359" t="s">
        <v>1384</v>
      </c>
      <c r="E79" s="359" t="s">
        <v>1178</v>
      </c>
      <c r="F79" s="331">
        <v>1</v>
      </c>
      <c r="G79" s="85" t="s">
        <v>552</v>
      </c>
      <c r="H79" s="302">
        <v>100100</v>
      </c>
      <c r="I79" s="332">
        <v>123700</v>
      </c>
      <c r="J79" s="303">
        <v>100.1</v>
      </c>
      <c r="K79" s="303">
        <v>123.7</v>
      </c>
      <c r="L79" s="303">
        <f>H79+I79</f>
        <v>223800</v>
      </c>
      <c r="M79" s="164">
        <f t="shared" ref="M79:M88" si="6">J79+K79</f>
        <v>223.8</v>
      </c>
      <c r="N79" s="160"/>
    </row>
    <row r="80" spans="1:15" ht="13.9" customHeight="1" x14ac:dyDescent="0.2">
      <c r="A80" s="108"/>
      <c r="B80" s="482"/>
      <c r="C80" s="85">
        <v>310</v>
      </c>
      <c r="D80" s="475" t="s">
        <v>564</v>
      </c>
      <c r="E80" s="476"/>
      <c r="F80" s="476"/>
      <c r="G80" s="480"/>
      <c r="H80" s="302">
        <f>H81</f>
        <v>994000</v>
      </c>
      <c r="I80" s="333">
        <f>I81</f>
        <v>391200</v>
      </c>
      <c r="J80" s="303">
        <f>J81</f>
        <v>994</v>
      </c>
      <c r="K80" s="303">
        <f>K81</f>
        <v>391.2</v>
      </c>
      <c r="L80" s="303">
        <f>H80+I80</f>
        <v>1385200</v>
      </c>
      <c r="M80" s="164">
        <f t="shared" si="6"/>
        <v>1385.2</v>
      </c>
      <c r="N80" s="160"/>
    </row>
    <row r="81" spans="1:15" ht="38.25" x14ac:dyDescent="0.2">
      <c r="A81" s="108"/>
      <c r="B81" s="482"/>
      <c r="C81" s="85"/>
      <c r="D81" s="359" t="s">
        <v>1385</v>
      </c>
      <c r="E81" s="359" t="s">
        <v>1178</v>
      </c>
      <c r="F81" s="331">
        <v>1</v>
      </c>
      <c r="G81" s="147" t="s">
        <v>552</v>
      </c>
      <c r="H81" s="302">
        <v>994000</v>
      </c>
      <c r="I81" s="328">
        <v>391200</v>
      </c>
      <c r="J81" s="303">
        <v>994</v>
      </c>
      <c r="K81" s="303">
        <v>391.2</v>
      </c>
      <c r="L81" s="303">
        <f t="shared" ref="L81:L88" si="7">H81+I81</f>
        <v>1385200</v>
      </c>
      <c r="M81" s="164">
        <f t="shared" si="6"/>
        <v>1385.2</v>
      </c>
      <c r="N81" s="160"/>
    </row>
    <row r="82" spans="1:15" s="367" customFormat="1" ht="35.450000000000003" customHeight="1" x14ac:dyDescent="0.2">
      <c r="A82" s="108"/>
      <c r="B82" s="147"/>
      <c r="C82" s="85"/>
      <c r="D82" s="475" t="s">
        <v>1426</v>
      </c>
      <c r="E82" s="476"/>
      <c r="F82" s="476"/>
      <c r="G82" s="476"/>
      <c r="H82" s="334">
        <f t="shared" ref="H82:J83" si="8">H83</f>
        <v>1603000</v>
      </c>
      <c r="I82" s="334">
        <f t="shared" si="8"/>
        <v>857400</v>
      </c>
      <c r="J82" s="335">
        <f>J83</f>
        <v>1603</v>
      </c>
      <c r="K82" s="335">
        <f>K83</f>
        <v>857.3</v>
      </c>
      <c r="L82" s="303">
        <f>L83</f>
        <v>2460300</v>
      </c>
      <c r="M82" s="164">
        <f t="shared" si="6"/>
        <v>2460.3000000000002</v>
      </c>
      <c r="N82" s="160"/>
      <c r="O82" s="57"/>
    </row>
    <row r="83" spans="1:15" ht="13.15" customHeight="1" x14ac:dyDescent="0.2">
      <c r="A83" s="108"/>
      <c r="B83" s="85">
        <v>200</v>
      </c>
      <c r="C83" s="169"/>
      <c r="D83" s="363" t="s">
        <v>1419</v>
      </c>
      <c r="E83" s="364"/>
      <c r="F83" s="364"/>
      <c r="G83" s="364"/>
      <c r="H83" s="329">
        <f t="shared" si="8"/>
        <v>1603000</v>
      </c>
      <c r="I83" s="330">
        <f t="shared" si="8"/>
        <v>857400</v>
      </c>
      <c r="J83" s="330">
        <f t="shared" si="8"/>
        <v>1603</v>
      </c>
      <c r="K83" s="330">
        <f>K84</f>
        <v>857.3</v>
      </c>
      <c r="L83" s="303">
        <f>L84</f>
        <v>2460300</v>
      </c>
      <c r="M83" s="164">
        <f t="shared" si="6"/>
        <v>2460.3000000000002</v>
      </c>
      <c r="N83" s="160"/>
    </row>
    <row r="84" spans="1:15" ht="13.15" customHeight="1" x14ac:dyDescent="0.2">
      <c r="A84" s="108"/>
      <c r="B84" s="147">
        <v>240</v>
      </c>
      <c r="C84" s="169"/>
      <c r="D84" s="363" t="s">
        <v>1420</v>
      </c>
      <c r="E84" s="364"/>
      <c r="F84" s="364"/>
      <c r="G84" s="364"/>
      <c r="H84" s="329">
        <f>H85+H87</f>
        <v>1603000</v>
      </c>
      <c r="I84" s="329">
        <f>I85+I87</f>
        <v>857400</v>
      </c>
      <c r="J84" s="330">
        <f>J85+J87</f>
        <v>1603</v>
      </c>
      <c r="K84" s="330">
        <f>K85+K87</f>
        <v>857.3</v>
      </c>
      <c r="L84" s="303">
        <f>L85+L87</f>
        <v>2460300</v>
      </c>
      <c r="M84" s="164">
        <f t="shared" si="6"/>
        <v>2460.3000000000002</v>
      </c>
      <c r="N84" s="160"/>
    </row>
    <row r="85" spans="1:15" x14ac:dyDescent="0.2">
      <c r="A85" s="108"/>
      <c r="B85" s="474">
        <v>244</v>
      </c>
      <c r="C85" s="147">
        <v>226</v>
      </c>
      <c r="D85" s="363" t="s">
        <v>558</v>
      </c>
      <c r="E85" s="364"/>
      <c r="F85" s="364"/>
      <c r="G85" s="364"/>
      <c r="H85" s="302">
        <f>H86</f>
        <v>494400</v>
      </c>
      <c r="I85" s="302">
        <f>I86</f>
        <v>312500</v>
      </c>
      <c r="J85" s="303">
        <f>J86</f>
        <v>494.4</v>
      </c>
      <c r="K85" s="303">
        <f>K86</f>
        <v>312.39999999999998</v>
      </c>
      <c r="L85" s="303">
        <f>L86</f>
        <v>806800</v>
      </c>
      <c r="M85" s="164">
        <f t="shared" si="6"/>
        <v>806.8</v>
      </c>
      <c r="N85" s="160"/>
    </row>
    <row r="86" spans="1:15" ht="38.25" x14ac:dyDescent="0.2">
      <c r="A86" s="108"/>
      <c r="B86" s="474"/>
      <c r="C86" s="147"/>
      <c r="D86" s="359" t="s">
        <v>1384</v>
      </c>
      <c r="E86" s="359" t="s">
        <v>1178</v>
      </c>
      <c r="F86" s="331">
        <v>1</v>
      </c>
      <c r="G86" s="85" t="s">
        <v>552</v>
      </c>
      <c r="H86" s="302">
        <v>494400</v>
      </c>
      <c r="I86" s="303">
        <v>312500</v>
      </c>
      <c r="J86" s="303">
        <v>494.4</v>
      </c>
      <c r="K86" s="303">
        <v>312.39999999999998</v>
      </c>
      <c r="L86" s="303">
        <v>806800</v>
      </c>
      <c r="M86" s="164">
        <f t="shared" si="6"/>
        <v>806.8</v>
      </c>
      <c r="N86" s="160"/>
    </row>
    <row r="87" spans="1:15" ht="21" customHeight="1" x14ac:dyDescent="0.2">
      <c r="A87" s="108"/>
      <c r="B87" s="474"/>
      <c r="C87" s="85">
        <v>310</v>
      </c>
      <c r="D87" s="475" t="s">
        <v>564</v>
      </c>
      <c r="E87" s="476"/>
      <c r="F87" s="476"/>
      <c r="G87" s="480"/>
      <c r="H87" s="302">
        <f>H88</f>
        <v>1108600</v>
      </c>
      <c r="I87" s="302">
        <f>I88</f>
        <v>544900</v>
      </c>
      <c r="J87" s="303">
        <f>J88</f>
        <v>1108.5999999999999</v>
      </c>
      <c r="K87" s="303">
        <f>K88</f>
        <v>544.9</v>
      </c>
      <c r="L87" s="303">
        <f t="shared" si="7"/>
        <v>1653500</v>
      </c>
      <c r="M87" s="164">
        <f t="shared" si="6"/>
        <v>1653.5</v>
      </c>
      <c r="N87" s="160"/>
    </row>
    <row r="88" spans="1:15" ht="38.25" x14ac:dyDescent="0.2">
      <c r="A88" s="108"/>
      <c r="B88" s="474"/>
      <c r="C88" s="85"/>
      <c r="D88" s="359" t="s">
        <v>1385</v>
      </c>
      <c r="E88" s="359" t="s">
        <v>1178</v>
      </c>
      <c r="F88" s="331">
        <v>1</v>
      </c>
      <c r="G88" s="147" t="s">
        <v>552</v>
      </c>
      <c r="H88" s="302">
        <v>1108600</v>
      </c>
      <c r="I88" s="303">
        <v>544900</v>
      </c>
      <c r="J88" s="303">
        <v>1108.5999999999999</v>
      </c>
      <c r="K88" s="303">
        <v>544.9</v>
      </c>
      <c r="L88" s="303">
        <f t="shared" si="7"/>
        <v>1653500</v>
      </c>
      <c r="M88" s="164">
        <f t="shared" si="6"/>
        <v>1653.5</v>
      </c>
      <c r="N88" s="160"/>
    </row>
    <row r="89" spans="1:15" ht="89.25" x14ac:dyDescent="0.2">
      <c r="A89" s="108"/>
      <c r="B89" s="85"/>
      <c r="C89" s="85"/>
      <c r="D89" s="169" t="s">
        <v>1524</v>
      </c>
      <c r="E89" s="108"/>
      <c r="F89" s="108"/>
      <c r="G89" s="108"/>
      <c r="H89" s="108"/>
      <c r="I89" s="108"/>
      <c r="J89" s="336"/>
      <c r="K89" s="108"/>
      <c r="L89" s="108"/>
      <c r="M89" s="164"/>
      <c r="N89" s="160"/>
    </row>
    <row r="90" spans="1:15" s="367" customFormat="1" ht="13.15" customHeight="1" x14ac:dyDescent="0.2">
      <c r="A90" s="108"/>
      <c r="B90" s="85"/>
      <c r="C90" s="85"/>
      <c r="D90" s="169" t="s">
        <v>1419</v>
      </c>
      <c r="E90" s="169"/>
      <c r="F90" s="169"/>
      <c r="G90" s="169"/>
      <c r="H90" s="329">
        <f>H91</f>
        <v>14055400</v>
      </c>
      <c r="I90" s="303">
        <f>I91</f>
        <v>739900</v>
      </c>
      <c r="J90" s="303">
        <f t="shared" ref="J90:K95" si="9">H90/1000</f>
        <v>14055.4</v>
      </c>
      <c r="K90" s="303">
        <f t="shared" si="9"/>
        <v>739.9</v>
      </c>
      <c r="L90" s="303">
        <f>L91</f>
        <v>14795300</v>
      </c>
      <c r="M90" s="164">
        <f t="shared" ref="M90:M91" si="10">J90+K90</f>
        <v>14795.3</v>
      </c>
      <c r="N90" s="160"/>
      <c r="O90" s="57"/>
    </row>
    <row r="91" spans="1:15" ht="13.15" customHeight="1" x14ac:dyDescent="0.2">
      <c r="A91" s="108"/>
      <c r="B91" s="85"/>
      <c r="C91" s="85"/>
      <c r="D91" s="169" t="s">
        <v>1420</v>
      </c>
      <c r="E91" s="169"/>
      <c r="F91" s="169"/>
      <c r="G91" s="169"/>
      <c r="H91" s="329">
        <f>H92+H94</f>
        <v>14055400</v>
      </c>
      <c r="I91" s="303">
        <f>I92+I94</f>
        <v>739900</v>
      </c>
      <c r="J91" s="303">
        <f t="shared" si="9"/>
        <v>14055.4</v>
      </c>
      <c r="K91" s="303">
        <f t="shared" si="9"/>
        <v>739.9</v>
      </c>
      <c r="L91" s="303">
        <f>L92+L94</f>
        <v>14795300</v>
      </c>
      <c r="M91" s="164">
        <f t="shared" si="10"/>
        <v>14795.3</v>
      </c>
      <c r="N91" s="160"/>
    </row>
    <row r="92" spans="1:15" x14ac:dyDescent="0.2">
      <c r="A92" s="108"/>
      <c r="B92" s="85"/>
      <c r="C92" s="85"/>
      <c r="D92" s="169" t="s">
        <v>558</v>
      </c>
      <c r="E92" s="169"/>
      <c r="F92" s="169"/>
      <c r="G92" s="169"/>
      <c r="H92" s="312">
        <f>H93</f>
        <v>3310400</v>
      </c>
      <c r="I92" s="303">
        <f>I93</f>
        <v>209700</v>
      </c>
      <c r="J92" s="303">
        <f t="shared" si="9"/>
        <v>3310.4</v>
      </c>
      <c r="K92" s="303">
        <f>K93</f>
        <v>209.7</v>
      </c>
      <c r="L92" s="303">
        <f>L93</f>
        <v>3520100</v>
      </c>
      <c r="M92" s="164">
        <f>M93</f>
        <v>3310.4</v>
      </c>
      <c r="N92" s="160"/>
    </row>
    <row r="93" spans="1:15" ht="25.5" x14ac:dyDescent="0.2">
      <c r="A93" s="108"/>
      <c r="B93" s="85"/>
      <c r="C93" s="85"/>
      <c r="D93" s="359" t="s">
        <v>1519</v>
      </c>
      <c r="E93" s="359" t="s">
        <v>1493</v>
      </c>
      <c r="F93" s="331">
        <v>1</v>
      </c>
      <c r="G93" s="85" t="s">
        <v>552</v>
      </c>
      <c r="H93" s="302">
        <v>3310400</v>
      </c>
      <c r="I93" s="303">
        <v>209700</v>
      </c>
      <c r="J93" s="303">
        <v>3310.4</v>
      </c>
      <c r="K93" s="303">
        <v>209.7</v>
      </c>
      <c r="L93" s="303">
        <f>H93+I93</f>
        <v>3520100</v>
      </c>
      <c r="M93" s="164">
        <v>3310.4</v>
      </c>
      <c r="N93" s="160"/>
    </row>
    <row r="94" spans="1:15" ht="23.45" customHeight="1" x14ac:dyDescent="0.2">
      <c r="A94" s="108"/>
      <c r="B94" s="85"/>
      <c r="C94" s="85"/>
      <c r="D94" s="169" t="s">
        <v>564</v>
      </c>
      <c r="E94" s="169"/>
      <c r="F94" s="169"/>
      <c r="G94" s="169"/>
      <c r="H94" s="302">
        <f>H95</f>
        <v>10745000</v>
      </c>
      <c r="I94" s="303">
        <f>I95</f>
        <v>530200</v>
      </c>
      <c r="J94" s="303">
        <f t="shared" si="9"/>
        <v>10745</v>
      </c>
      <c r="K94" s="303">
        <f t="shared" si="9"/>
        <v>530.20000000000005</v>
      </c>
      <c r="L94" s="303">
        <f>L95</f>
        <v>11275200</v>
      </c>
      <c r="M94" s="164">
        <f>M95</f>
        <v>10745</v>
      </c>
      <c r="N94" s="160"/>
    </row>
    <row r="95" spans="1:15" ht="25.5" x14ac:dyDescent="0.2">
      <c r="A95" s="108"/>
      <c r="B95" s="85"/>
      <c r="C95" s="85"/>
      <c r="D95" s="359" t="s">
        <v>1520</v>
      </c>
      <c r="E95" s="359" t="s">
        <v>1493</v>
      </c>
      <c r="F95" s="331">
        <v>1</v>
      </c>
      <c r="G95" s="147" t="s">
        <v>552</v>
      </c>
      <c r="H95" s="302">
        <v>10745000</v>
      </c>
      <c r="I95" s="303">
        <v>530200</v>
      </c>
      <c r="J95" s="303">
        <v>10745</v>
      </c>
      <c r="K95" s="303">
        <f t="shared" si="9"/>
        <v>530.20000000000005</v>
      </c>
      <c r="L95" s="303">
        <f>H95+I95</f>
        <v>11275200</v>
      </c>
      <c r="M95" s="164">
        <v>10745</v>
      </c>
      <c r="N95" s="160"/>
    </row>
    <row r="96" spans="1:15" x14ac:dyDescent="0.2">
      <c r="A96" s="473" t="s">
        <v>997</v>
      </c>
      <c r="B96" s="473"/>
      <c r="C96" s="473"/>
      <c r="D96" s="473"/>
      <c r="E96" s="473"/>
      <c r="F96" s="473"/>
      <c r="G96" s="473"/>
      <c r="H96" s="328">
        <f t="shared" ref="H96:M96" si="11">H74+H36+H4+H90</f>
        <v>16752500</v>
      </c>
      <c r="I96" s="328">
        <f t="shared" si="11"/>
        <v>14854071.469999999</v>
      </c>
      <c r="J96" s="165">
        <f t="shared" si="11"/>
        <v>16752.5</v>
      </c>
      <c r="K96" s="165">
        <f t="shared" si="11"/>
        <v>14854.003310000002</v>
      </c>
      <c r="L96" s="328">
        <f t="shared" si="11"/>
        <v>31606371.469999999</v>
      </c>
      <c r="M96" s="165">
        <f t="shared" si="11"/>
        <v>31606.50331</v>
      </c>
      <c r="N96" s="160"/>
    </row>
    <row r="97" spans="2:12" x14ac:dyDescent="0.2">
      <c r="B97" s="57"/>
      <c r="C97" s="57"/>
      <c r="D97" s="57"/>
      <c r="E97" s="57"/>
      <c r="F97" s="57"/>
      <c r="G97" s="57"/>
      <c r="H97" s="57"/>
      <c r="L97" s="337">
        <f>K96+J96</f>
        <v>31606.50331</v>
      </c>
    </row>
    <row r="98" spans="2:12" x14ac:dyDescent="0.2">
      <c r="B98" s="57"/>
      <c r="C98" s="57"/>
      <c r="D98" s="57"/>
      <c r="E98" s="57"/>
      <c r="F98" s="57"/>
      <c r="G98" s="57"/>
      <c r="H98" s="57"/>
      <c r="L98" s="131">
        <f>'АП 1 вн'!F229+'АП2  - зн'!F575+'АП3 - СУБСИДИЯ'!K48+'АП4 - СУБСИДИЯ '!K37</f>
        <v>12843.400000000001</v>
      </c>
    </row>
    <row r="99" spans="2:12" x14ac:dyDescent="0.2">
      <c r="B99" s="57"/>
      <c r="C99" s="57"/>
      <c r="D99" s="57"/>
      <c r="E99" s="57"/>
      <c r="F99" s="57"/>
      <c r="G99" s="57"/>
      <c r="H99" s="57"/>
    </row>
    <row r="100" spans="2:12" x14ac:dyDescent="0.2">
      <c r="B100" s="57"/>
      <c r="C100" s="57"/>
      <c r="D100" s="57"/>
      <c r="E100" s="57"/>
      <c r="F100" s="57"/>
      <c r="G100" s="57"/>
      <c r="H100" s="57"/>
    </row>
    <row r="101" spans="2:12" x14ac:dyDescent="0.2">
      <c r="B101" s="57"/>
      <c r="C101" s="57"/>
      <c r="D101" s="57"/>
      <c r="E101" s="57"/>
      <c r="F101" s="57"/>
      <c r="G101" s="57"/>
      <c r="H101" s="57"/>
    </row>
    <row r="102" spans="2:12" x14ac:dyDescent="0.2">
      <c r="B102" s="57"/>
      <c r="C102" s="57"/>
      <c r="D102" s="57"/>
      <c r="E102" s="57"/>
      <c r="F102" s="57"/>
      <c r="G102" s="57"/>
      <c r="H102" s="57"/>
      <c r="I102" s="131" t="e">
        <f>'АП 1 вн'!#REF!</f>
        <v>#REF!</v>
      </c>
      <c r="J102" s="131">
        <f>'АП 1 вн'!F229</f>
        <v>2424.5</v>
      </c>
    </row>
    <row r="103" spans="2:12" x14ac:dyDescent="0.2">
      <c r="B103" s="57"/>
      <c r="C103" s="57"/>
      <c r="D103" s="57"/>
      <c r="E103" s="57"/>
      <c r="F103" s="57"/>
      <c r="G103" s="57"/>
      <c r="H103" s="57"/>
      <c r="I103" s="131" t="e">
        <f>'АП2  - зн'!#REF!</f>
        <v>#REF!</v>
      </c>
      <c r="J103" s="131">
        <f>'АП2  - зн'!F575</f>
        <v>10317.900000000001</v>
      </c>
    </row>
    <row r="104" spans="2:12" x14ac:dyDescent="0.2">
      <c r="B104" s="57"/>
      <c r="C104" s="57"/>
      <c r="D104" s="57"/>
      <c r="E104" s="57"/>
      <c r="F104" s="57"/>
      <c r="G104" s="57"/>
      <c r="H104" s="57"/>
      <c r="J104" s="131" t="str">
        <f>'АП3 - СУБСИДИЯ'!K48</f>
        <v>100%</v>
      </c>
    </row>
    <row r="105" spans="2:12" x14ac:dyDescent="0.2">
      <c r="B105" s="57"/>
      <c r="C105" s="57"/>
      <c r="D105" s="57"/>
      <c r="E105" s="57"/>
      <c r="F105" s="57"/>
      <c r="G105" s="57"/>
      <c r="H105" s="57"/>
      <c r="J105" s="142">
        <f>'АП4 - СУБСИДИЯ '!K37</f>
        <v>100</v>
      </c>
    </row>
    <row r="106" spans="2:12" x14ac:dyDescent="0.2">
      <c r="B106" s="57"/>
      <c r="C106" s="57"/>
      <c r="D106" s="57"/>
      <c r="E106" s="57"/>
      <c r="F106" s="57"/>
      <c r="G106" s="57"/>
      <c r="H106" s="57"/>
      <c r="J106" s="142">
        <f>SUM(J102:J105)</f>
        <v>12842.400000000001</v>
      </c>
    </row>
    <row r="107" spans="2:12" ht="16.149999999999999" customHeight="1" x14ac:dyDescent="0.2">
      <c r="B107" s="57"/>
      <c r="C107" s="57"/>
      <c r="D107" s="57"/>
      <c r="E107" s="57"/>
      <c r="F107" s="57"/>
      <c r="G107" s="57"/>
      <c r="H107" s="57"/>
    </row>
    <row r="109" spans="2:12" x14ac:dyDescent="0.2">
      <c r="D109" s="276"/>
    </row>
  </sheetData>
  <mergeCells count="36">
    <mergeCell ref="B1:M1"/>
    <mergeCell ref="M10:M14"/>
    <mergeCell ref="D41:G41"/>
    <mergeCell ref="D43:G43"/>
    <mergeCell ref="D20:G20"/>
    <mergeCell ref="D24:G24"/>
    <mergeCell ref="D25:G25"/>
    <mergeCell ref="D29:G29"/>
    <mergeCell ref="D32:G32"/>
    <mergeCell ref="I10:I14"/>
    <mergeCell ref="K10:K14"/>
    <mergeCell ref="D4:G4"/>
    <mergeCell ref="D5:G5"/>
    <mergeCell ref="D6:G6"/>
    <mergeCell ref="D36:G36"/>
    <mergeCell ref="A3:G3"/>
    <mergeCell ref="D74:G74"/>
    <mergeCell ref="B78:B81"/>
    <mergeCell ref="D75:G75"/>
    <mergeCell ref="D80:G80"/>
    <mergeCell ref="L10:L14"/>
    <mergeCell ref="D47:G47"/>
    <mergeCell ref="D63:G63"/>
    <mergeCell ref="D44:G44"/>
    <mergeCell ref="D46:G46"/>
    <mergeCell ref="D7:D14"/>
    <mergeCell ref="G39:G40"/>
    <mergeCell ref="D37:G37"/>
    <mergeCell ref="D38:G38"/>
    <mergeCell ref="A96:G96"/>
    <mergeCell ref="B85:B88"/>
    <mergeCell ref="D82:G82"/>
    <mergeCell ref="D76:G76"/>
    <mergeCell ref="D77:G77"/>
    <mergeCell ref="D78:G78"/>
    <mergeCell ref="D87:G87"/>
  </mergeCells>
  <pageMargins left="0.59055118110236227" right="0.19685039370078741" top="0.74803149606299213" bottom="0.74803149606299213" header="0.31496062992125984" footer="0.31496062992125984"/>
  <pageSetup paperSize="9" scale="59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M317"/>
  <sheetViews>
    <sheetView view="pageBreakPreview" zoomScaleNormal="100" zoomScaleSheetLayoutView="100" workbookViewId="0">
      <selection sqref="A1:I229"/>
    </sheetView>
  </sheetViews>
  <sheetFormatPr defaultColWidth="8.85546875" defaultRowHeight="15" x14ac:dyDescent="0.25"/>
  <cols>
    <col min="1" max="1" width="4.7109375" style="270" customWidth="1"/>
    <col min="2" max="2" width="22.140625" style="271" customWidth="1"/>
    <col min="3" max="3" width="44.5703125" style="266" customWidth="1"/>
    <col min="4" max="4" width="7.5703125" style="272" customWidth="1"/>
    <col min="5" max="5" width="14.7109375" style="267" customWidth="1"/>
    <col min="6" max="7" width="15" style="269" customWidth="1"/>
    <col min="8" max="8" width="13.7109375" style="269" customWidth="1"/>
    <col min="9" max="9" width="15.5703125" style="269" customWidth="1"/>
    <col min="10" max="10" width="11.28515625" bestFit="1" customWidth="1"/>
    <col min="11" max="11" width="14.140625" customWidth="1"/>
  </cols>
  <sheetData>
    <row r="1" spans="1:9" ht="30.6" customHeight="1" x14ac:dyDescent="0.25">
      <c r="A1" s="508" t="s">
        <v>46</v>
      </c>
      <c r="B1" s="508"/>
      <c r="C1" s="508"/>
      <c r="D1" s="508"/>
      <c r="E1" s="508"/>
      <c r="F1" s="508"/>
      <c r="G1" s="508"/>
      <c r="H1" s="508"/>
      <c r="I1" s="508"/>
    </row>
    <row r="2" spans="1:9" ht="19.899999999999999" customHeight="1" x14ac:dyDescent="0.25">
      <c r="A2" s="505" t="s">
        <v>36</v>
      </c>
      <c r="B2" s="505"/>
      <c r="C2" s="505"/>
      <c r="D2" s="505"/>
      <c r="E2" s="505"/>
      <c r="F2" s="505"/>
      <c r="G2" s="505"/>
      <c r="H2" s="505"/>
      <c r="I2" s="505"/>
    </row>
    <row r="3" spans="1:9" ht="27" customHeight="1" x14ac:dyDescent="0.25">
      <c r="A3" s="506" t="s">
        <v>1631</v>
      </c>
      <c r="B3" s="506"/>
      <c r="C3" s="506"/>
      <c r="D3" s="506"/>
      <c r="E3" s="506"/>
      <c r="F3" s="506"/>
      <c r="G3" s="506"/>
      <c r="H3" s="506"/>
      <c r="I3" s="506"/>
    </row>
    <row r="4" spans="1:9" ht="14.45" customHeight="1" x14ac:dyDescent="0.25">
      <c r="A4" s="503" t="s">
        <v>0</v>
      </c>
      <c r="B4" s="507" t="s">
        <v>1</v>
      </c>
      <c r="C4" s="507" t="s">
        <v>2</v>
      </c>
      <c r="D4" s="507" t="s">
        <v>4</v>
      </c>
      <c r="E4" s="529" t="s">
        <v>1622</v>
      </c>
      <c r="F4" s="530"/>
      <c r="G4" s="529" t="s">
        <v>1625</v>
      </c>
      <c r="H4" s="543"/>
      <c r="I4" s="530"/>
    </row>
    <row r="5" spans="1:9" ht="76.5" customHeight="1" x14ac:dyDescent="0.25">
      <c r="A5" s="503"/>
      <c r="B5" s="507"/>
      <c r="C5" s="507"/>
      <c r="D5" s="507"/>
      <c r="E5" s="531" t="s">
        <v>1623</v>
      </c>
      <c r="F5" s="517" t="s">
        <v>1624</v>
      </c>
      <c r="G5" s="517" t="s">
        <v>1626</v>
      </c>
      <c r="H5" s="517" t="s">
        <v>1627</v>
      </c>
      <c r="I5" s="517" t="s">
        <v>1628</v>
      </c>
    </row>
    <row r="6" spans="1:9" x14ac:dyDescent="0.25">
      <c r="A6" s="503"/>
      <c r="B6" s="507"/>
      <c r="C6" s="507"/>
      <c r="D6" s="507"/>
      <c r="E6" s="532"/>
      <c r="F6" s="513"/>
      <c r="G6" s="519"/>
      <c r="H6" s="519"/>
      <c r="I6" s="519"/>
    </row>
    <row r="7" spans="1:9" x14ac:dyDescent="0.25">
      <c r="A7" s="26">
        <v>1</v>
      </c>
      <c r="B7" s="24">
        <v>2</v>
      </c>
      <c r="C7" s="24">
        <v>3</v>
      </c>
      <c r="D7" s="24">
        <v>4</v>
      </c>
      <c r="E7" s="24">
        <v>5</v>
      </c>
      <c r="F7" s="24">
        <v>7</v>
      </c>
      <c r="G7" s="24"/>
      <c r="H7" s="24"/>
      <c r="I7" s="24"/>
    </row>
    <row r="8" spans="1:9" ht="46.5" customHeight="1" x14ac:dyDescent="0.25">
      <c r="A8" s="503" t="s">
        <v>957</v>
      </c>
      <c r="B8" s="503"/>
      <c r="C8" s="503"/>
      <c r="D8" s="503"/>
      <c r="E8" s="503"/>
      <c r="F8" s="503"/>
      <c r="G8" s="503"/>
      <c r="H8" s="503"/>
      <c r="I8" s="503"/>
    </row>
    <row r="9" spans="1:9" ht="14.45" customHeight="1" x14ac:dyDescent="0.25">
      <c r="A9" s="503" t="s">
        <v>1373</v>
      </c>
      <c r="B9" s="503"/>
      <c r="C9" s="503"/>
      <c r="D9" s="503"/>
      <c r="E9" s="503"/>
      <c r="F9" s="503"/>
      <c r="G9" s="503"/>
      <c r="H9" s="503"/>
      <c r="I9" s="503"/>
    </row>
    <row r="10" spans="1:9" x14ac:dyDescent="0.25">
      <c r="A10" s="503" t="s">
        <v>195</v>
      </c>
      <c r="B10" s="504" t="s">
        <v>1116</v>
      </c>
      <c r="C10" s="497" t="s">
        <v>22</v>
      </c>
      <c r="D10" s="497"/>
      <c r="E10" s="23"/>
      <c r="F10" s="502">
        <v>48.7</v>
      </c>
      <c r="G10" s="346"/>
      <c r="H10" s="517">
        <v>48.7</v>
      </c>
      <c r="I10" s="498" t="s">
        <v>1629</v>
      </c>
    </row>
    <row r="11" spans="1:9" ht="15.75" x14ac:dyDescent="0.25">
      <c r="A11" s="503"/>
      <c r="B11" s="504"/>
      <c r="C11" s="13" t="s">
        <v>13</v>
      </c>
      <c r="D11" s="24" t="s">
        <v>28</v>
      </c>
      <c r="E11" s="24">
        <v>30</v>
      </c>
      <c r="F11" s="502"/>
      <c r="G11" s="26">
        <v>30</v>
      </c>
      <c r="H11" s="518"/>
      <c r="I11" s="499"/>
    </row>
    <row r="12" spans="1:9" ht="15.75" x14ac:dyDescent="0.25">
      <c r="A12" s="503"/>
      <c r="B12" s="504"/>
      <c r="C12" s="13" t="s">
        <v>1036</v>
      </c>
      <c r="D12" s="24" t="s">
        <v>28</v>
      </c>
      <c r="E12" s="24">
        <v>30</v>
      </c>
      <c r="F12" s="502"/>
      <c r="G12" s="26">
        <v>30</v>
      </c>
      <c r="H12" s="518"/>
      <c r="I12" s="499"/>
    </row>
    <row r="13" spans="1:9" x14ac:dyDescent="0.25">
      <c r="A13" s="503"/>
      <c r="B13" s="504"/>
      <c r="C13" s="13" t="s">
        <v>15</v>
      </c>
      <c r="D13" s="24" t="s">
        <v>16</v>
      </c>
      <c r="E13" s="24">
        <v>2</v>
      </c>
      <c r="F13" s="502"/>
      <c r="G13" s="26">
        <v>2</v>
      </c>
      <c r="H13" s="519"/>
      <c r="I13" s="500"/>
    </row>
    <row r="14" spans="1:9" x14ac:dyDescent="0.25">
      <c r="A14" s="503" t="s">
        <v>196</v>
      </c>
      <c r="B14" s="504" t="s">
        <v>1117</v>
      </c>
      <c r="C14" s="497" t="s">
        <v>22</v>
      </c>
      <c r="D14" s="497"/>
      <c r="E14" s="23"/>
      <c r="F14" s="502">
        <v>389</v>
      </c>
      <c r="G14" s="346"/>
      <c r="H14" s="517">
        <v>389</v>
      </c>
      <c r="I14" s="498" t="s">
        <v>1629</v>
      </c>
    </row>
    <row r="15" spans="1:9" ht="15.75" x14ac:dyDescent="0.25">
      <c r="A15" s="503"/>
      <c r="B15" s="504"/>
      <c r="C15" s="13" t="s">
        <v>13</v>
      </c>
      <c r="D15" s="24" t="s">
        <v>28</v>
      </c>
      <c r="E15" s="24">
        <v>168</v>
      </c>
      <c r="F15" s="502"/>
      <c r="G15" s="26">
        <v>168</v>
      </c>
      <c r="H15" s="518"/>
      <c r="I15" s="499"/>
    </row>
    <row r="16" spans="1:9" ht="15.75" x14ac:dyDescent="0.25">
      <c r="A16" s="503"/>
      <c r="B16" s="504"/>
      <c r="C16" s="13" t="s">
        <v>1036</v>
      </c>
      <c r="D16" s="24" t="s">
        <v>28</v>
      </c>
      <c r="E16" s="24">
        <v>168</v>
      </c>
      <c r="F16" s="502"/>
      <c r="G16" s="26">
        <v>168</v>
      </c>
      <c r="H16" s="518"/>
      <c r="I16" s="499"/>
    </row>
    <row r="17" spans="1:10" x14ac:dyDescent="0.25">
      <c r="A17" s="503"/>
      <c r="B17" s="504"/>
      <c r="C17" s="13" t="s">
        <v>15</v>
      </c>
      <c r="D17" s="24" t="s">
        <v>16</v>
      </c>
      <c r="E17" s="24">
        <v>2</v>
      </c>
      <c r="F17" s="502"/>
      <c r="G17" s="26">
        <v>2</v>
      </c>
      <c r="H17" s="519"/>
      <c r="I17" s="500"/>
    </row>
    <row r="18" spans="1:10" x14ac:dyDescent="0.25">
      <c r="A18" s="503" t="s">
        <v>197</v>
      </c>
      <c r="B18" s="504" t="s">
        <v>1192</v>
      </c>
      <c r="C18" s="497" t="s">
        <v>22</v>
      </c>
      <c r="D18" s="497"/>
      <c r="E18" s="23"/>
      <c r="F18" s="502">
        <v>165.9</v>
      </c>
      <c r="G18" s="251"/>
      <c r="H18" s="517">
        <v>165.9</v>
      </c>
      <c r="I18" s="498" t="s">
        <v>1629</v>
      </c>
    </row>
    <row r="19" spans="1:10" ht="15.75" x14ac:dyDescent="0.25">
      <c r="A19" s="503"/>
      <c r="B19" s="504"/>
      <c r="C19" s="13" t="s">
        <v>13</v>
      </c>
      <c r="D19" s="24" t="s">
        <v>28</v>
      </c>
      <c r="E19" s="24">
        <v>70</v>
      </c>
      <c r="F19" s="502"/>
      <c r="G19" s="26" t="s">
        <v>1630</v>
      </c>
      <c r="H19" s="518"/>
      <c r="I19" s="499"/>
    </row>
    <row r="20" spans="1:10" ht="15.75" x14ac:dyDescent="0.25">
      <c r="A20" s="503"/>
      <c r="B20" s="504"/>
      <c r="C20" s="13" t="s">
        <v>1036</v>
      </c>
      <c r="D20" s="24" t="s">
        <v>28</v>
      </c>
      <c r="E20" s="24">
        <v>70</v>
      </c>
      <c r="F20" s="502"/>
      <c r="G20" s="26" t="s">
        <v>1630</v>
      </c>
      <c r="H20" s="518"/>
      <c r="I20" s="499"/>
    </row>
    <row r="21" spans="1:10" x14ac:dyDescent="0.25">
      <c r="A21" s="503"/>
      <c r="B21" s="504"/>
      <c r="C21" s="13" t="s">
        <v>15</v>
      </c>
      <c r="D21" s="24" t="s">
        <v>16</v>
      </c>
      <c r="E21" s="24">
        <v>2</v>
      </c>
      <c r="F21" s="502"/>
      <c r="G21" s="26" t="s">
        <v>196</v>
      </c>
      <c r="H21" s="519"/>
      <c r="I21" s="500"/>
    </row>
    <row r="22" spans="1:10" ht="15.75" x14ac:dyDescent="0.25">
      <c r="A22" s="503" t="s">
        <v>198</v>
      </c>
      <c r="B22" s="504" t="s">
        <v>1344</v>
      </c>
      <c r="C22" s="13" t="s">
        <v>13</v>
      </c>
      <c r="D22" s="24" t="s">
        <v>28</v>
      </c>
      <c r="E22" s="24">
        <v>3</v>
      </c>
      <c r="F22" s="502">
        <v>31.5</v>
      </c>
      <c r="G22" s="5">
        <v>3</v>
      </c>
      <c r="H22" s="517">
        <v>31.5</v>
      </c>
      <c r="I22" s="498" t="s">
        <v>1629</v>
      </c>
    </row>
    <row r="23" spans="1:10" ht="15.75" x14ac:dyDescent="0.25">
      <c r="A23" s="503"/>
      <c r="B23" s="504"/>
      <c r="C23" s="13" t="s">
        <v>1036</v>
      </c>
      <c r="D23" s="24" t="s">
        <v>28</v>
      </c>
      <c r="E23" s="24">
        <v>3</v>
      </c>
      <c r="F23" s="502"/>
      <c r="G23" s="5">
        <v>3</v>
      </c>
      <c r="H23" s="518"/>
      <c r="I23" s="499"/>
    </row>
    <row r="24" spans="1:10" ht="15.75" x14ac:dyDescent="0.25">
      <c r="A24" s="503" t="s">
        <v>199</v>
      </c>
      <c r="B24" s="504" t="s">
        <v>1351</v>
      </c>
      <c r="C24" s="13" t="s">
        <v>13</v>
      </c>
      <c r="D24" s="24" t="s">
        <v>28</v>
      </c>
      <c r="E24" s="24">
        <v>1.5</v>
      </c>
      <c r="F24" s="502"/>
      <c r="G24" s="126">
        <v>1.5</v>
      </c>
      <c r="H24" s="518"/>
      <c r="I24" s="499"/>
      <c r="J24" t="e">
        <f>#REF!+#REF!+#REF!+#REF!+#REF!</f>
        <v>#REF!</v>
      </c>
    </row>
    <row r="25" spans="1:10" ht="15.75" x14ac:dyDescent="0.25">
      <c r="A25" s="503"/>
      <c r="B25" s="504"/>
      <c r="C25" s="13" t="s">
        <v>1036</v>
      </c>
      <c r="D25" s="24" t="s">
        <v>28</v>
      </c>
      <c r="E25" s="24">
        <v>1.5</v>
      </c>
      <c r="F25" s="502"/>
      <c r="G25" s="126">
        <v>1.5</v>
      </c>
      <c r="H25" s="518"/>
      <c r="I25" s="499"/>
    </row>
    <row r="26" spans="1:10" ht="15.75" customHeight="1" x14ac:dyDescent="0.25">
      <c r="A26" s="503" t="s">
        <v>200</v>
      </c>
      <c r="B26" s="504" t="s">
        <v>1352</v>
      </c>
      <c r="C26" s="13" t="s">
        <v>13</v>
      </c>
      <c r="D26" s="24" t="s">
        <v>28</v>
      </c>
      <c r="E26" s="24">
        <v>1.5</v>
      </c>
      <c r="F26" s="502"/>
      <c r="G26" s="126">
        <v>1.5</v>
      </c>
      <c r="H26" s="518"/>
      <c r="I26" s="499"/>
    </row>
    <row r="27" spans="1:10" ht="14.45" customHeight="1" x14ac:dyDescent="0.25">
      <c r="A27" s="503"/>
      <c r="B27" s="504"/>
      <c r="C27" s="13" t="s">
        <v>1036</v>
      </c>
      <c r="D27" s="24" t="s">
        <v>28</v>
      </c>
      <c r="E27" s="24">
        <v>0.76</v>
      </c>
      <c r="F27" s="502"/>
      <c r="G27" s="1">
        <v>0.76</v>
      </c>
      <c r="H27" s="518"/>
      <c r="I27" s="499"/>
      <c r="J27">
        <v>31458.94</v>
      </c>
    </row>
    <row r="28" spans="1:10" ht="15.75" x14ac:dyDescent="0.25">
      <c r="A28" s="503" t="s">
        <v>201</v>
      </c>
      <c r="B28" s="504" t="s">
        <v>1345</v>
      </c>
      <c r="C28" s="13" t="s">
        <v>13</v>
      </c>
      <c r="D28" s="24" t="s">
        <v>28</v>
      </c>
      <c r="E28" s="24">
        <v>1.5</v>
      </c>
      <c r="F28" s="502"/>
      <c r="G28" s="24">
        <v>1.5</v>
      </c>
      <c r="H28" s="518"/>
      <c r="I28" s="499"/>
    </row>
    <row r="29" spans="1:10" ht="14.45" customHeight="1" x14ac:dyDescent="0.25">
      <c r="A29" s="503"/>
      <c r="B29" s="504"/>
      <c r="C29" s="13" t="s">
        <v>1036</v>
      </c>
      <c r="D29" s="24" t="s">
        <v>28</v>
      </c>
      <c r="E29" s="24">
        <v>1.5</v>
      </c>
      <c r="F29" s="502"/>
      <c r="G29" s="24">
        <v>1.5</v>
      </c>
      <c r="H29" s="518"/>
      <c r="I29" s="499"/>
    </row>
    <row r="30" spans="1:10" ht="14.45" customHeight="1" x14ac:dyDescent="0.25">
      <c r="A30" s="503" t="s">
        <v>202</v>
      </c>
      <c r="B30" s="504" t="s">
        <v>1346</v>
      </c>
      <c r="C30" s="13" t="s">
        <v>13</v>
      </c>
      <c r="D30" s="24" t="s">
        <v>28</v>
      </c>
      <c r="E30" s="24">
        <v>1.5</v>
      </c>
      <c r="F30" s="502"/>
      <c r="G30" s="24">
        <v>1.5</v>
      </c>
      <c r="H30" s="518"/>
      <c r="I30" s="499"/>
      <c r="J30" s="173" t="e">
        <f>#REF!+#REF!</f>
        <v>#REF!</v>
      </c>
    </row>
    <row r="31" spans="1:10" ht="14.45" customHeight="1" x14ac:dyDescent="0.25">
      <c r="A31" s="503"/>
      <c r="B31" s="504"/>
      <c r="C31" s="13" t="s">
        <v>1036</v>
      </c>
      <c r="D31" s="24" t="s">
        <v>28</v>
      </c>
      <c r="E31" s="24">
        <v>1.5</v>
      </c>
      <c r="F31" s="502"/>
      <c r="G31" s="24">
        <v>1.5</v>
      </c>
      <c r="H31" s="519"/>
      <c r="I31" s="500"/>
      <c r="J31">
        <v>46687.85</v>
      </c>
    </row>
    <row r="32" spans="1:10" ht="14.45" customHeight="1" x14ac:dyDescent="0.25">
      <c r="A32" s="199" t="s">
        <v>1008</v>
      </c>
      <c r="B32" s="339" t="s">
        <v>1541</v>
      </c>
      <c r="C32" s="13" t="s">
        <v>1118</v>
      </c>
      <c r="D32" s="24" t="s">
        <v>28</v>
      </c>
      <c r="E32" s="24">
        <v>2</v>
      </c>
      <c r="F32" s="126">
        <v>13</v>
      </c>
      <c r="G32" s="5">
        <v>2</v>
      </c>
      <c r="H32" s="126">
        <v>13</v>
      </c>
      <c r="I32" s="26" t="s">
        <v>1629</v>
      </c>
    </row>
    <row r="33" spans="1:11" ht="39.6" customHeight="1" x14ac:dyDescent="0.25">
      <c r="A33" s="26" t="s">
        <v>1009</v>
      </c>
      <c r="B33" s="340" t="s">
        <v>54</v>
      </c>
      <c r="C33" s="277" t="s">
        <v>1432</v>
      </c>
      <c r="D33" s="24" t="s">
        <v>28</v>
      </c>
      <c r="E33" s="24">
        <v>46.6</v>
      </c>
      <c r="F33" s="126">
        <v>60</v>
      </c>
      <c r="G33" s="126">
        <v>46.6</v>
      </c>
      <c r="H33" s="126">
        <v>60</v>
      </c>
      <c r="I33" s="26" t="s">
        <v>1629</v>
      </c>
      <c r="J33">
        <v>2228.23</v>
      </c>
    </row>
    <row r="34" spans="1:11" ht="14.45" customHeight="1" x14ac:dyDescent="0.25">
      <c r="A34" s="509" t="s">
        <v>309</v>
      </c>
      <c r="B34" s="509"/>
      <c r="C34" s="509"/>
      <c r="D34" s="509"/>
      <c r="E34" s="27"/>
      <c r="F34" s="126">
        <f>SUM(F10:F33)</f>
        <v>708.1</v>
      </c>
      <c r="G34" s="126"/>
      <c r="H34" s="126">
        <f>SUM(H10:H33)</f>
        <v>708.1</v>
      </c>
      <c r="I34" s="26" t="s">
        <v>1629</v>
      </c>
      <c r="J34" s="173" t="e">
        <f>J33+#REF!</f>
        <v>#REF!</v>
      </c>
    </row>
    <row r="35" spans="1:11" ht="14.45" customHeight="1" x14ac:dyDescent="0.25">
      <c r="A35" s="507" t="s">
        <v>958</v>
      </c>
      <c r="B35" s="507"/>
      <c r="C35" s="507"/>
      <c r="D35" s="507"/>
      <c r="E35" s="507"/>
      <c r="F35" s="507"/>
      <c r="G35" s="507"/>
      <c r="H35" s="507"/>
      <c r="I35" s="507"/>
      <c r="J35">
        <v>1528517.53</v>
      </c>
    </row>
    <row r="36" spans="1:11" ht="40.15" customHeight="1" x14ac:dyDescent="0.25">
      <c r="A36" s="520" t="s">
        <v>195</v>
      </c>
      <c r="B36" s="497" t="s">
        <v>27</v>
      </c>
      <c r="C36" s="70" t="s">
        <v>1002</v>
      </c>
      <c r="D36" s="4" t="s">
        <v>28</v>
      </c>
      <c r="E36" s="4">
        <v>56</v>
      </c>
      <c r="F36" s="510">
        <f>615.8+172.2</f>
        <v>788</v>
      </c>
      <c r="G36" s="353">
        <v>56</v>
      </c>
      <c r="H36" s="511">
        <v>788</v>
      </c>
      <c r="I36" s="514" t="s">
        <v>1629</v>
      </c>
      <c r="J36" s="173" t="e">
        <f>J34-J35</f>
        <v>#REF!</v>
      </c>
    </row>
    <row r="37" spans="1:11" ht="100.5" customHeight="1" x14ac:dyDescent="0.25">
      <c r="A37" s="520"/>
      <c r="B37" s="497"/>
      <c r="C37" s="70" t="s">
        <v>1002</v>
      </c>
      <c r="D37" s="4" t="s">
        <v>28</v>
      </c>
      <c r="E37" s="4">
        <v>220.9</v>
      </c>
      <c r="F37" s="510"/>
      <c r="G37" s="211">
        <v>220.9</v>
      </c>
      <c r="H37" s="513"/>
      <c r="I37" s="516"/>
      <c r="J37" s="173" t="e">
        <f>#REF!+J33</f>
        <v>#REF!</v>
      </c>
    </row>
    <row r="38" spans="1:11" ht="14.45" customHeight="1" x14ac:dyDescent="0.25">
      <c r="A38" s="509" t="s">
        <v>959</v>
      </c>
      <c r="B38" s="509"/>
      <c r="C38" s="509"/>
      <c r="D38" s="509"/>
      <c r="E38" s="27"/>
      <c r="F38" s="126">
        <f>F36</f>
        <v>788</v>
      </c>
      <c r="G38" s="126"/>
      <c r="H38" s="126">
        <f>H36</f>
        <v>788</v>
      </c>
      <c r="I38" s="26" t="s">
        <v>1629</v>
      </c>
    </row>
    <row r="39" spans="1:11" ht="19.149999999999999" customHeight="1" x14ac:dyDescent="0.25">
      <c r="A39" s="507" t="s">
        <v>960</v>
      </c>
      <c r="B39" s="507"/>
      <c r="C39" s="507"/>
      <c r="D39" s="507"/>
      <c r="E39" s="507"/>
      <c r="F39" s="507"/>
      <c r="G39" s="507"/>
      <c r="H39" s="507"/>
      <c r="I39" s="507"/>
    </row>
    <row r="40" spans="1:11" ht="19.149999999999999" customHeight="1" x14ac:dyDescent="0.25">
      <c r="A40" s="26" t="s">
        <v>195</v>
      </c>
      <c r="B40" s="23" t="s">
        <v>1336</v>
      </c>
      <c r="C40" s="23" t="s">
        <v>1337</v>
      </c>
      <c r="D40" s="24" t="s">
        <v>16</v>
      </c>
      <c r="E40" s="24">
        <v>1</v>
      </c>
      <c r="F40" s="507">
        <v>20.3</v>
      </c>
      <c r="G40" s="24">
        <f>E40</f>
        <v>1</v>
      </c>
      <c r="H40" s="531">
        <v>20.3</v>
      </c>
      <c r="I40" s="498" t="s">
        <v>1629</v>
      </c>
    </row>
    <row r="41" spans="1:11" ht="19.149999999999999" customHeight="1" x14ac:dyDescent="0.25">
      <c r="A41" s="503">
        <v>2</v>
      </c>
      <c r="B41" s="497" t="s">
        <v>1331</v>
      </c>
      <c r="C41" s="23" t="s">
        <v>1338</v>
      </c>
      <c r="D41" s="24" t="s">
        <v>16</v>
      </c>
      <c r="E41" s="24">
        <v>1</v>
      </c>
      <c r="F41" s="507"/>
      <c r="G41" s="24">
        <f t="shared" ref="G41:G45" si="0">E41</f>
        <v>1</v>
      </c>
      <c r="H41" s="544"/>
      <c r="I41" s="499"/>
    </row>
    <row r="42" spans="1:11" ht="19.149999999999999" customHeight="1" x14ac:dyDescent="0.25">
      <c r="A42" s="503"/>
      <c r="B42" s="497"/>
      <c r="C42" s="23" t="s">
        <v>1339</v>
      </c>
      <c r="D42" s="24" t="s">
        <v>16</v>
      </c>
      <c r="E42" s="24">
        <v>1</v>
      </c>
      <c r="F42" s="507"/>
      <c r="G42" s="24">
        <f t="shared" si="0"/>
        <v>1</v>
      </c>
      <c r="H42" s="544"/>
      <c r="I42" s="499"/>
    </row>
    <row r="43" spans="1:11" ht="19.149999999999999" customHeight="1" x14ac:dyDescent="0.25">
      <c r="A43" s="26">
        <v>3</v>
      </c>
      <c r="B43" s="23" t="s">
        <v>1340</v>
      </c>
      <c r="C43" s="23" t="s">
        <v>1255</v>
      </c>
      <c r="D43" s="24" t="s">
        <v>16</v>
      </c>
      <c r="E43" s="24">
        <v>1</v>
      </c>
      <c r="F43" s="507"/>
      <c r="G43" s="24">
        <f t="shared" si="0"/>
        <v>1</v>
      </c>
      <c r="H43" s="544"/>
      <c r="I43" s="499"/>
      <c r="K43" s="173" t="e">
        <f>#REF!</f>
        <v>#REF!</v>
      </c>
    </row>
    <row r="44" spans="1:11" ht="19.149999999999999" customHeight="1" x14ac:dyDescent="0.25">
      <c r="A44" s="26">
        <v>4</v>
      </c>
      <c r="B44" s="23" t="s">
        <v>1349</v>
      </c>
      <c r="C44" s="23" t="s">
        <v>1341</v>
      </c>
      <c r="D44" s="24" t="s">
        <v>16</v>
      </c>
      <c r="E44" s="24">
        <v>1</v>
      </c>
      <c r="F44" s="507"/>
      <c r="G44" s="24">
        <f t="shared" si="0"/>
        <v>1</v>
      </c>
      <c r="H44" s="544"/>
      <c r="I44" s="499"/>
      <c r="K44" s="173">
        <v>216995.22</v>
      </c>
    </row>
    <row r="45" spans="1:11" ht="19.149999999999999" customHeight="1" x14ac:dyDescent="0.25">
      <c r="A45" s="26">
        <v>5</v>
      </c>
      <c r="B45" s="23" t="s">
        <v>1332</v>
      </c>
      <c r="C45" s="23" t="s">
        <v>1342</v>
      </c>
      <c r="D45" s="24" t="s">
        <v>16</v>
      </c>
      <c r="E45" s="24">
        <v>1</v>
      </c>
      <c r="F45" s="507"/>
      <c r="G45" s="24">
        <f t="shared" si="0"/>
        <v>1</v>
      </c>
      <c r="H45" s="544"/>
      <c r="I45" s="499"/>
      <c r="K45" s="173" t="e">
        <f>K44+K43</f>
        <v>#REF!</v>
      </c>
    </row>
    <row r="46" spans="1:11" x14ac:dyDescent="0.25">
      <c r="A46" s="26">
        <v>6</v>
      </c>
      <c r="B46" s="23" t="s">
        <v>1333</v>
      </c>
      <c r="C46" s="23" t="s">
        <v>1343</v>
      </c>
      <c r="D46" s="24" t="s">
        <v>16</v>
      </c>
      <c r="E46" s="24">
        <v>2</v>
      </c>
      <c r="F46" s="507"/>
      <c r="G46" s="24">
        <v>2</v>
      </c>
      <c r="H46" s="532"/>
      <c r="I46" s="500"/>
    </row>
    <row r="47" spans="1:11" ht="25.5" x14ac:dyDescent="0.25">
      <c r="A47" s="26" t="s">
        <v>202</v>
      </c>
      <c r="B47" s="23" t="s">
        <v>1099</v>
      </c>
      <c r="C47" s="23"/>
      <c r="D47" s="24"/>
      <c r="E47" s="24"/>
      <c r="F47" s="211">
        <v>10</v>
      </c>
      <c r="G47" s="211"/>
      <c r="H47" s="211">
        <v>10</v>
      </c>
      <c r="I47" s="201" t="s">
        <v>1629</v>
      </c>
    </row>
    <row r="48" spans="1:11" x14ac:dyDescent="0.25">
      <c r="A48" s="509" t="s">
        <v>961</v>
      </c>
      <c r="B48" s="509"/>
      <c r="C48" s="509"/>
      <c r="D48" s="509"/>
      <c r="E48" s="27"/>
      <c r="F48" s="126">
        <f>SUM(F40:F47)</f>
        <v>30.3</v>
      </c>
      <c r="G48" s="126"/>
      <c r="H48" s="126">
        <f>H40+H47</f>
        <v>30.3</v>
      </c>
      <c r="I48" s="201" t="s">
        <v>1629</v>
      </c>
    </row>
    <row r="49" spans="1:9" x14ac:dyDescent="0.25">
      <c r="A49" s="509" t="s">
        <v>313</v>
      </c>
      <c r="B49" s="509"/>
      <c r="C49" s="509"/>
      <c r="D49" s="509"/>
      <c r="E49" s="27"/>
      <c r="F49" s="126">
        <f>F48+F38+F34</f>
        <v>1526.4</v>
      </c>
      <c r="G49" s="126"/>
      <c r="H49" s="126">
        <f>H48+H38+H34</f>
        <v>1526.4</v>
      </c>
      <c r="I49" s="201" t="s">
        <v>1629</v>
      </c>
    </row>
    <row r="50" spans="1:9" x14ac:dyDescent="0.25">
      <c r="A50" s="503" t="s">
        <v>962</v>
      </c>
      <c r="B50" s="503"/>
      <c r="C50" s="503"/>
      <c r="D50" s="503"/>
      <c r="E50" s="503"/>
      <c r="F50" s="503"/>
      <c r="G50" s="503"/>
      <c r="H50" s="503"/>
      <c r="I50" s="503"/>
    </row>
    <row r="51" spans="1:9" ht="25.5" x14ac:dyDescent="0.25">
      <c r="A51" s="201" t="s">
        <v>195</v>
      </c>
      <c r="B51" s="23" t="s">
        <v>54</v>
      </c>
      <c r="C51" s="23" t="s">
        <v>48</v>
      </c>
      <c r="D51" s="4" t="s">
        <v>322</v>
      </c>
      <c r="E51" s="4">
        <v>1</v>
      </c>
      <c r="F51" s="211">
        <v>40</v>
      </c>
      <c r="G51" s="211"/>
      <c r="H51" s="211">
        <v>40</v>
      </c>
      <c r="I51" s="201" t="s">
        <v>1629</v>
      </c>
    </row>
    <row r="52" spans="1:9" ht="25.5" x14ac:dyDescent="0.25">
      <c r="A52" s="201" t="s">
        <v>196</v>
      </c>
      <c r="B52" s="23" t="s">
        <v>54</v>
      </c>
      <c r="C52" s="23" t="s">
        <v>49</v>
      </c>
      <c r="D52" s="4" t="s">
        <v>322</v>
      </c>
      <c r="E52" s="4">
        <v>1</v>
      </c>
      <c r="F52" s="211">
        <v>50</v>
      </c>
      <c r="G52" s="211"/>
      <c r="H52" s="211">
        <v>50</v>
      </c>
      <c r="I52" s="201" t="s">
        <v>1629</v>
      </c>
    </row>
    <row r="53" spans="1:9" ht="25.5" x14ac:dyDescent="0.25">
      <c r="A53" s="201" t="s">
        <v>197</v>
      </c>
      <c r="B53" s="23" t="s">
        <v>54</v>
      </c>
      <c r="C53" s="23" t="s">
        <v>1007</v>
      </c>
      <c r="D53" s="4" t="s">
        <v>322</v>
      </c>
      <c r="E53" s="4">
        <v>1</v>
      </c>
      <c r="F53" s="211">
        <v>60</v>
      </c>
      <c r="G53" s="211"/>
      <c r="H53" s="211">
        <v>60</v>
      </c>
      <c r="I53" s="201" t="s">
        <v>1629</v>
      </c>
    </row>
    <row r="54" spans="1:9" ht="14.45" customHeight="1" x14ac:dyDescent="0.25">
      <c r="A54" s="509" t="s">
        <v>323</v>
      </c>
      <c r="B54" s="509"/>
      <c r="C54" s="509"/>
      <c r="D54" s="509"/>
      <c r="E54" s="27"/>
      <c r="F54" s="211">
        <f>SUM(F51:F53)</f>
        <v>150</v>
      </c>
      <c r="G54" s="211"/>
      <c r="H54" s="211">
        <f>H51+H52+H53</f>
        <v>150</v>
      </c>
      <c r="I54" s="201" t="s">
        <v>1629</v>
      </c>
    </row>
    <row r="55" spans="1:9" ht="55.9" customHeight="1" x14ac:dyDescent="0.25">
      <c r="A55" s="503" t="s">
        <v>963</v>
      </c>
      <c r="B55" s="503"/>
      <c r="C55" s="503"/>
      <c r="D55" s="503"/>
      <c r="E55" s="503"/>
      <c r="F55" s="503"/>
      <c r="G55" s="503"/>
      <c r="H55" s="503"/>
      <c r="I55" s="503"/>
    </row>
    <row r="56" spans="1:9" ht="14.45" customHeight="1" x14ac:dyDescent="0.25">
      <c r="A56" s="503" t="s">
        <v>998</v>
      </c>
      <c r="B56" s="503"/>
      <c r="C56" s="503"/>
      <c r="D56" s="503"/>
      <c r="E56" s="503"/>
      <c r="F56" s="503"/>
      <c r="G56" s="503"/>
      <c r="H56" s="503"/>
      <c r="I56" s="503"/>
    </row>
    <row r="57" spans="1:9" ht="38.25" x14ac:dyDescent="0.25">
      <c r="A57" s="26" t="s">
        <v>195</v>
      </c>
      <c r="B57" s="23" t="s">
        <v>1196</v>
      </c>
      <c r="C57" s="23" t="s">
        <v>50</v>
      </c>
      <c r="D57" s="24" t="s">
        <v>17</v>
      </c>
      <c r="E57" s="24">
        <v>70</v>
      </c>
      <c r="F57" s="126">
        <v>205.9</v>
      </c>
      <c r="G57" s="26">
        <v>70</v>
      </c>
      <c r="H57" s="126">
        <v>205.9</v>
      </c>
      <c r="I57" s="26" t="s">
        <v>1629</v>
      </c>
    </row>
    <row r="58" spans="1:9" ht="51" x14ac:dyDescent="0.25">
      <c r="A58" s="26" t="s">
        <v>196</v>
      </c>
      <c r="B58" s="23" t="s">
        <v>1105</v>
      </c>
      <c r="C58" s="23"/>
      <c r="D58" s="24"/>
      <c r="E58" s="24"/>
      <c r="F58" s="126">
        <v>95</v>
      </c>
      <c r="G58" s="126"/>
      <c r="H58" s="126">
        <v>95</v>
      </c>
      <c r="I58" s="26" t="s">
        <v>1629</v>
      </c>
    </row>
    <row r="59" spans="1:9" ht="14.45" customHeight="1" x14ac:dyDescent="0.25">
      <c r="A59" s="509" t="s">
        <v>999</v>
      </c>
      <c r="B59" s="509"/>
      <c r="C59" s="509"/>
      <c r="D59" s="509"/>
      <c r="E59" s="27"/>
      <c r="F59" s="126">
        <f>SUM(F57:F58)</f>
        <v>300.89999999999998</v>
      </c>
      <c r="G59" s="126"/>
      <c r="H59" s="126">
        <f>H57+H58</f>
        <v>300.89999999999998</v>
      </c>
      <c r="I59" s="26" t="s">
        <v>1629</v>
      </c>
    </row>
    <row r="60" spans="1:9" x14ac:dyDescent="0.25">
      <c r="A60" s="503" t="s">
        <v>1377</v>
      </c>
      <c r="B60" s="503"/>
      <c r="C60" s="503"/>
      <c r="D60" s="503"/>
      <c r="E60" s="503"/>
      <c r="F60" s="503"/>
      <c r="G60" s="503"/>
      <c r="H60" s="503"/>
      <c r="I60" s="503"/>
    </row>
    <row r="61" spans="1:9" ht="38.25" x14ac:dyDescent="0.25">
      <c r="A61" s="24">
        <v>1</v>
      </c>
      <c r="B61" s="23" t="s">
        <v>1103</v>
      </c>
      <c r="C61" s="13" t="s">
        <v>1335</v>
      </c>
      <c r="D61" s="24" t="s">
        <v>16</v>
      </c>
      <c r="E61" s="24">
        <v>29</v>
      </c>
      <c r="F61" s="126">
        <v>32.6</v>
      </c>
      <c r="G61" s="26">
        <v>29</v>
      </c>
      <c r="H61" s="126">
        <v>32.6</v>
      </c>
      <c r="I61" s="26" t="s">
        <v>1629</v>
      </c>
    </row>
    <row r="62" spans="1:9" ht="84.75" customHeight="1" x14ac:dyDescent="0.25">
      <c r="A62" s="24">
        <v>2</v>
      </c>
      <c r="B62" s="23" t="s">
        <v>1480</v>
      </c>
      <c r="C62" s="13" t="s">
        <v>1481</v>
      </c>
      <c r="D62" s="24" t="s">
        <v>16</v>
      </c>
      <c r="E62" s="24">
        <v>3</v>
      </c>
      <c r="F62" s="126">
        <v>37.4</v>
      </c>
      <c r="G62" s="26">
        <v>3</v>
      </c>
      <c r="H62" s="126">
        <v>37.4</v>
      </c>
      <c r="I62" s="26" t="s">
        <v>1629</v>
      </c>
    </row>
    <row r="63" spans="1:9" x14ac:dyDescent="0.25">
      <c r="A63" s="509" t="s">
        <v>899</v>
      </c>
      <c r="B63" s="509"/>
      <c r="C63" s="509"/>
      <c r="D63" s="509"/>
      <c r="E63" s="27"/>
      <c r="F63" s="126">
        <f>SUM(F61:F62)</f>
        <v>70</v>
      </c>
      <c r="G63" s="126"/>
      <c r="H63" s="126">
        <f>SUM(H61:H62)</f>
        <v>70</v>
      </c>
      <c r="I63" s="26" t="s">
        <v>1629</v>
      </c>
    </row>
    <row r="64" spans="1:9" x14ac:dyDescent="0.25">
      <c r="A64" s="503" t="s">
        <v>1359</v>
      </c>
      <c r="B64" s="503"/>
      <c r="C64" s="503"/>
      <c r="D64" s="503"/>
      <c r="E64" s="503"/>
      <c r="F64" s="503"/>
      <c r="G64" s="503"/>
      <c r="H64" s="503"/>
      <c r="I64" s="503"/>
    </row>
    <row r="65" spans="1:13" x14ac:dyDescent="0.25">
      <c r="A65" s="26" t="s">
        <v>195</v>
      </c>
      <c r="B65" s="23" t="s">
        <v>1330</v>
      </c>
      <c r="C65" s="23" t="s">
        <v>1212</v>
      </c>
      <c r="D65" s="24" t="s">
        <v>16</v>
      </c>
      <c r="E65" s="24">
        <v>1</v>
      </c>
      <c r="F65" s="510">
        <v>26.9</v>
      </c>
      <c r="G65" s="24">
        <v>1</v>
      </c>
      <c r="H65" s="511">
        <v>26.9</v>
      </c>
      <c r="I65" s="514" t="s">
        <v>1629</v>
      </c>
      <c r="M65" s="341"/>
    </row>
    <row r="66" spans="1:13" x14ac:dyDescent="0.25">
      <c r="A66" s="26" t="s">
        <v>196</v>
      </c>
      <c r="B66" s="23" t="s">
        <v>1331</v>
      </c>
      <c r="C66" s="23" t="s">
        <v>217</v>
      </c>
      <c r="D66" s="24" t="s">
        <v>16</v>
      </c>
      <c r="E66" s="24">
        <v>1</v>
      </c>
      <c r="F66" s="510"/>
      <c r="G66" s="24">
        <v>1</v>
      </c>
      <c r="H66" s="512"/>
      <c r="I66" s="515"/>
      <c r="M66" s="342"/>
    </row>
    <row r="67" spans="1:13" x14ac:dyDescent="0.25">
      <c r="A67" s="26">
        <v>3</v>
      </c>
      <c r="B67" s="23" t="s">
        <v>1349</v>
      </c>
      <c r="C67" s="23" t="s">
        <v>1210</v>
      </c>
      <c r="D67" s="24" t="s">
        <v>16</v>
      </c>
      <c r="E67" s="24">
        <v>1</v>
      </c>
      <c r="F67" s="510"/>
      <c r="G67" s="24">
        <v>1</v>
      </c>
      <c r="H67" s="512"/>
      <c r="I67" s="515"/>
      <c r="M67" s="342"/>
    </row>
    <row r="68" spans="1:13" x14ac:dyDescent="0.25">
      <c r="A68" s="26" t="s">
        <v>198</v>
      </c>
      <c r="B68" s="23" t="s">
        <v>1332</v>
      </c>
      <c r="C68" s="23" t="s">
        <v>217</v>
      </c>
      <c r="D68" s="24" t="s">
        <v>16</v>
      </c>
      <c r="E68" s="24">
        <v>1</v>
      </c>
      <c r="F68" s="510"/>
      <c r="G68" s="24">
        <v>1</v>
      </c>
      <c r="H68" s="512"/>
      <c r="I68" s="515"/>
      <c r="M68" s="343"/>
    </row>
    <row r="69" spans="1:13" x14ac:dyDescent="0.25">
      <c r="A69" s="26" t="s">
        <v>199</v>
      </c>
      <c r="B69" s="23" t="s">
        <v>1333</v>
      </c>
      <c r="C69" s="23" t="s">
        <v>1334</v>
      </c>
      <c r="D69" s="24" t="s">
        <v>16</v>
      </c>
      <c r="E69" s="24">
        <v>2</v>
      </c>
      <c r="F69" s="510"/>
      <c r="G69" s="24">
        <v>2</v>
      </c>
      <c r="H69" s="513"/>
      <c r="I69" s="516"/>
    </row>
    <row r="70" spans="1:13" x14ac:dyDescent="0.25">
      <c r="A70" s="509" t="s">
        <v>906</v>
      </c>
      <c r="B70" s="509"/>
      <c r="C70" s="509"/>
      <c r="D70" s="509"/>
      <c r="E70" s="27"/>
      <c r="F70" s="126">
        <f>F65</f>
        <v>26.9</v>
      </c>
      <c r="G70" s="126"/>
      <c r="H70" s="126">
        <f>SUM(H65)</f>
        <v>26.9</v>
      </c>
      <c r="I70" s="26" t="s">
        <v>1629</v>
      </c>
    </row>
    <row r="71" spans="1:13" x14ac:dyDescent="0.25">
      <c r="A71" s="503" t="s">
        <v>1360</v>
      </c>
      <c r="B71" s="503"/>
      <c r="C71" s="503"/>
      <c r="D71" s="503"/>
      <c r="E71" s="503"/>
      <c r="F71" s="503"/>
      <c r="G71" s="503"/>
      <c r="H71" s="503"/>
      <c r="I71" s="503"/>
    </row>
    <row r="72" spans="1:13" x14ac:dyDescent="0.25">
      <c r="A72" s="24">
        <v>1</v>
      </c>
      <c r="B72" s="13" t="s">
        <v>1193</v>
      </c>
      <c r="C72" s="13" t="s">
        <v>1101</v>
      </c>
      <c r="D72" s="24" t="s">
        <v>68</v>
      </c>
      <c r="E72" s="24">
        <f>6.5+25+2.5+8+5+2.5+3+6.5+2+6.5+2.5</f>
        <v>70</v>
      </c>
      <c r="F72" s="502">
        <v>134.9</v>
      </c>
      <c r="G72" s="24">
        <f>6.5+25+2.5+8+5+2.5+3+6.5+2+6.5+2.5</f>
        <v>70</v>
      </c>
      <c r="H72" s="517">
        <v>134.9</v>
      </c>
      <c r="I72" s="498" t="s">
        <v>1629</v>
      </c>
    </row>
    <row r="73" spans="1:13" x14ac:dyDescent="0.25">
      <c r="A73" s="24">
        <v>2</v>
      </c>
      <c r="B73" s="344" t="s">
        <v>1195</v>
      </c>
      <c r="C73" s="23" t="s">
        <v>1101</v>
      </c>
      <c r="D73" s="24" t="s">
        <v>68</v>
      </c>
      <c r="E73" s="24">
        <v>10</v>
      </c>
      <c r="F73" s="502"/>
      <c r="G73" s="24">
        <v>10</v>
      </c>
      <c r="H73" s="518"/>
      <c r="I73" s="499"/>
    </row>
    <row r="74" spans="1:13" ht="25.5" x14ac:dyDescent="0.25">
      <c r="A74" s="24">
        <v>3</v>
      </c>
      <c r="B74" s="23" t="s">
        <v>1272</v>
      </c>
      <c r="C74" s="23" t="s">
        <v>1101</v>
      </c>
      <c r="D74" s="24" t="s">
        <v>68</v>
      </c>
      <c r="E74" s="24">
        <v>150</v>
      </c>
      <c r="F74" s="502"/>
      <c r="G74" s="24">
        <v>150</v>
      </c>
      <c r="H74" s="518"/>
      <c r="I74" s="499"/>
    </row>
    <row r="75" spans="1:13" x14ac:dyDescent="0.25">
      <c r="A75" s="24">
        <v>4</v>
      </c>
      <c r="B75" s="23" t="s">
        <v>1329</v>
      </c>
      <c r="C75" s="23" t="s">
        <v>1101</v>
      </c>
      <c r="D75" s="24" t="s">
        <v>68</v>
      </c>
      <c r="E75" s="24">
        <v>24</v>
      </c>
      <c r="F75" s="502"/>
      <c r="G75" s="24">
        <v>24</v>
      </c>
      <c r="H75" s="519"/>
      <c r="I75" s="500"/>
    </row>
    <row r="76" spans="1:13" x14ac:dyDescent="0.25">
      <c r="A76" s="509" t="s">
        <v>907</v>
      </c>
      <c r="B76" s="509"/>
      <c r="C76" s="509"/>
      <c r="D76" s="509"/>
      <c r="E76" s="27"/>
      <c r="F76" s="126">
        <f>SUM(F72:F75)</f>
        <v>134.9</v>
      </c>
      <c r="G76" s="126"/>
      <c r="H76" s="126">
        <v>134.9</v>
      </c>
      <c r="I76" s="26" t="s">
        <v>1629</v>
      </c>
    </row>
    <row r="77" spans="1:13" x14ac:dyDescent="0.25">
      <c r="A77" s="527" t="s">
        <v>1479</v>
      </c>
      <c r="B77" s="527"/>
      <c r="C77" s="527"/>
      <c r="D77" s="527"/>
      <c r="E77" s="527"/>
      <c r="F77" s="527"/>
      <c r="G77" s="527"/>
      <c r="H77" s="527"/>
      <c r="I77" s="527"/>
    </row>
    <row r="78" spans="1:13" x14ac:dyDescent="0.25">
      <c r="A78" s="498" t="s">
        <v>195</v>
      </c>
      <c r="B78" s="497" t="s">
        <v>337</v>
      </c>
      <c r="C78" s="507" t="s">
        <v>248</v>
      </c>
      <c r="D78" s="507"/>
      <c r="E78" s="24"/>
      <c r="F78" s="528">
        <v>215.4</v>
      </c>
      <c r="G78" s="376"/>
      <c r="H78" s="537">
        <v>215.4</v>
      </c>
      <c r="I78" s="540" t="s">
        <v>1629</v>
      </c>
    </row>
    <row r="79" spans="1:13" x14ac:dyDescent="0.25">
      <c r="A79" s="499"/>
      <c r="B79" s="497"/>
      <c r="C79" s="497" t="s">
        <v>1476</v>
      </c>
      <c r="D79" s="507" t="s">
        <v>16</v>
      </c>
      <c r="E79" s="507">
        <v>94</v>
      </c>
      <c r="F79" s="528"/>
      <c r="G79" s="535">
        <v>94</v>
      </c>
      <c r="H79" s="538"/>
      <c r="I79" s="541"/>
    </row>
    <row r="80" spans="1:13" x14ac:dyDescent="0.25">
      <c r="A80" s="499"/>
      <c r="B80" s="497"/>
      <c r="C80" s="497"/>
      <c r="D80" s="507"/>
      <c r="E80" s="507"/>
      <c r="F80" s="528"/>
      <c r="G80" s="536"/>
      <c r="H80" s="538"/>
      <c r="I80" s="541"/>
    </row>
    <row r="81" spans="1:9" ht="24" customHeight="1" x14ac:dyDescent="0.25">
      <c r="A81" s="500"/>
      <c r="B81" s="497"/>
      <c r="C81" s="501" t="s">
        <v>340</v>
      </c>
      <c r="D81" s="501"/>
      <c r="E81" s="13"/>
      <c r="F81" s="528"/>
      <c r="G81" s="4"/>
      <c r="H81" s="538"/>
      <c r="I81" s="541"/>
    </row>
    <row r="82" spans="1:9" x14ac:dyDescent="0.25">
      <c r="A82" s="498" t="s">
        <v>196</v>
      </c>
      <c r="B82" s="497" t="s">
        <v>341</v>
      </c>
      <c r="C82" s="497" t="s">
        <v>248</v>
      </c>
      <c r="D82" s="497"/>
      <c r="E82" s="23"/>
      <c r="F82" s="528"/>
      <c r="G82" s="371"/>
      <c r="H82" s="538"/>
      <c r="I82" s="541"/>
    </row>
    <row r="83" spans="1:9" x14ac:dyDescent="0.25">
      <c r="A83" s="499"/>
      <c r="B83" s="497"/>
      <c r="C83" s="13" t="s">
        <v>1476</v>
      </c>
      <c r="D83" s="24" t="s">
        <v>16</v>
      </c>
      <c r="E83" s="24">
        <v>32</v>
      </c>
      <c r="F83" s="528"/>
      <c r="G83" s="372">
        <v>32</v>
      </c>
      <c r="H83" s="538"/>
      <c r="I83" s="541"/>
    </row>
    <row r="84" spans="1:9" ht="21.75" customHeight="1" x14ac:dyDescent="0.25">
      <c r="A84" s="500"/>
      <c r="B84" s="497"/>
      <c r="C84" s="501" t="s">
        <v>343</v>
      </c>
      <c r="D84" s="501"/>
      <c r="E84" s="13"/>
      <c r="F84" s="528"/>
      <c r="G84" s="171"/>
      <c r="H84" s="538"/>
      <c r="I84" s="541"/>
    </row>
    <row r="85" spans="1:9" x14ac:dyDescent="0.25">
      <c r="A85" s="498" t="s">
        <v>197</v>
      </c>
      <c r="B85" s="497" t="s">
        <v>344</v>
      </c>
      <c r="C85" s="497" t="s">
        <v>248</v>
      </c>
      <c r="D85" s="497"/>
      <c r="E85" s="23"/>
      <c r="F85" s="528"/>
      <c r="G85" s="371"/>
      <c r="H85" s="538"/>
      <c r="I85" s="541"/>
    </row>
    <row r="86" spans="1:9" x14ac:dyDescent="0.25">
      <c r="A86" s="499"/>
      <c r="B86" s="497"/>
      <c r="C86" s="24" t="s">
        <v>1476</v>
      </c>
      <c r="D86" s="24" t="s">
        <v>16</v>
      </c>
      <c r="E86" s="24">
        <v>48</v>
      </c>
      <c r="F86" s="528"/>
      <c r="G86" s="372">
        <v>48</v>
      </c>
      <c r="H86" s="538"/>
      <c r="I86" s="541"/>
    </row>
    <row r="87" spans="1:9" ht="24" customHeight="1" x14ac:dyDescent="0.25">
      <c r="A87" s="500"/>
      <c r="B87" s="497"/>
      <c r="C87" s="501" t="s">
        <v>345</v>
      </c>
      <c r="D87" s="501"/>
      <c r="E87" s="13"/>
      <c r="F87" s="528"/>
      <c r="G87" s="171"/>
      <c r="H87" s="538"/>
      <c r="I87" s="541"/>
    </row>
    <row r="88" spans="1:9" x14ac:dyDescent="0.25">
      <c r="A88" s="498" t="s">
        <v>198</v>
      </c>
      <c r="B88" s="497" t="s">
        <v>1477</v>
      </c>
      <c r="C88" s="497" t="s">
        <v>248</v>
      </c>
      <c r="D88" s="497"/>
      <c r="E88" s="23"/>
      <c r="F88" s="528"/>
      <c r="G88" s="371"/>
      <c r="H88" s="538"/>
      <c r="I88" s="541"/>
    </row>
    <row r="89" spans="1:9" x14ac:dyDescent="0.25">
      <c r="A89" s="499"/>
      <c r="B89" s="497"/>
      <c r="C89" s="13" t="s">
        <v>1476</v>
      </c>
      <c r="D89" s="24" t="s">
        <v>16</v>
      </c>
      <c r="E89" s="24">
        <v>96</v>
      </c>
      <c r="F89" s="528"/>
      <c r="G89" s="372">
        <v>96</v>
      </c>
      <c r="H89" s="538"/>
      <c r="I89" s="541"/>
    </row>
    <row r="90" spans="1:9" ht="21.75" customHeight="1" x14ac:dyDescent="0.25">
      <c r="A90" s="500"/>
      <c r="B90" s="497"/>
      <c r="C90" s="501" t="s">
        <v>345</v>
      </c>
      <c r="D90" s="501"/>
      <c r="E90" s="13"/>
      <c r="F90" s="528"/>
      <c r="G90" s="171"/>
      <c r="H90" s="538"/>
      <c r="I90" s="541"/>
    </row>
    <row r="91" spans="1:9" x14ac:dyDescent="0.25">
      <c r="A91" s="498" t="s">
        <v>199</v>
      </c>
      <c r="B91" s="497" t="s">
        <v>346</v>
      </c>
      <c r="C91" s="497" t="s">
        <v>248</v>
      </c>
      <c r="D91" s="497"/>
      <c r="E91" s="23"/>
      <c r="F91" s="528"/>
      <c r="G91" s="371"/>
      <c r="H91" s="538"/>
      <c r="I91" s="541"/>
    </row>
    <row r="92" spans="1:9" x14ac:dyDescent="0.25">
      <c r="A92" s="499"/>
      <c r="B92" s="497"/>
      <c r="C92" s="13" t="s">
        <v>1476</v>
      </c>
      <c r="D92" s="24" t="s">
        <v>16</v>
      </c>
      <c r="E92" s="24">
        <v>48</v>
      </c>
      <c r="F92" s="528"/>
      <c r="G92" s="372">
        <v>48</v>
      </c>
      <c r="H92" s="538"/>
      <c r="I92" s="541"/>
    </row>
    <row r="93" spans="1:9" x14ac:dyDescent="0.25">
      <c r="A93" s="500"/>
      <c r="B93" s="497"/>
      <c r="C93" s="501" t="s">
        <v>345</v>
      </c>
      <c r="D93" s="501"/>
      <c r="E93" s="13"/>
      <c r="F93" s="528"/>
      <c r="G93" s="171"/>
      <c r="H93" s="538"/>
      <c r="I93" s="541"/>
    </row>
    <row r="94" spans="1:9" x14ac:dyDescent="0.25">
      <c r="A94" s="498" t="s">
        <v>200</v>
      </c>
      <c r="B94" s="497" t="s">
        <v>348</v>
      </c>
      <c r="C94" s="497" t="s">
        <v>248</v>
      </c>
      <c r="D94" s="497"/>
      <c r="E94" s="23"/>
      <c r="F94" s="528"/>
      <c r="G94" s="371"/>
      <c r="H94" s="538"/>
      <c r="I94" s="541"/>
    </row>
    <row r="95" spans="1:9" x14ac:dyDescent="0.25">
      <c r="A95" s="499"/>
      <c r="B95" s="497"/>
      <c r="C95" s="23" t="s">
        <v>1476</v>
      </c>
      <c r="D95" s="24" t="s">
        <v>16</v>
      </c>
      <c r="E95" s="24">
        <v>160</v>
      </c>
      <c r="F95" s="528"/>
      <c r="G95" s="372">
        <v>160</v>
      </c>
      <c r="H95" s="538"/>
      <c r="I95" s="541"/>
    </row>
    <row r="96" spans="1:9" x14ac:dyDescent="0.25">
      <c r="A96" s="500"/>
      <c r="B96" s="497"/>
      <c r="C96" s="501" t="s">
        <v>345</v>
      </c>
      <c r="D96" s="501"/>
      <c r="E96" s="13"/>
      <c r="F96" s="528"/>
      <c r="G96" s="171"/>
      <c r="H96" s="538"/>
      <c r="I96" s="541"/>
    </row>
    <row r="97" spans="1:9" x14ac:dyDescent="0.25">
      <c r="A97" s="498" t="s">
        <v>201</v>
      </c>
      <c r="B97" s="497" t="s">
        <v>350</v>
      </c>
      <c r="C97" s="497" t="s">
        <v>248</v>
      </c>
      <c r="D97" s="497"/>
      <c r="E97" s="23"/>
      <c r="F97" s="528"/>
      <c r="G97" s="4"/>
      <c r="H97" s="538"/>
      <c r="I97" s="541"/>
    </row>
    <row r="98" spans="1:9" x14ac:dyDescent="0.25">
      <c r="A98" s="499"/>
      <c r="B98" s="497"/>
      <c r="C98" s="23" t="s">
        <v>1476</v>
      </c>
      <c r="D98" s="24" t="s">
        <v>16</v>
      </c>
      <c r="E98" s="24">
        <v>78</v>
      </c>
      <c r="F98" s="528"/>
      <c r="G98" s="4">
        <v>78</v>
      </c>
      <c r="H98" s="538"/>
      <c r="I98" s="541"/>
    </row>
    <row r="99" spans="1:9" x14ac:dyDescent="0.25">
      <c r="A99" s="500"/>
      <c r="B99" s="497"/>
      <c r="C99" s="501" t="s">
        <v>1434</v>
      </c>
      <c r="D99" s="501"/>
      <c r="E99" s="13"/>
      <c r="F99" s="528"/>
      <c r="G99" s="4"/>
      <c r="H99" s="538"/>
      <c r="I99" s="541"/>
    </row>
    <row r="100" spans="1:9" x14ac:dyDescent="0.25">
      <c r="A100" s="498" t="s">
        <v>202</v>
      </c>
      <c r="B100" s="497" t="s">
        <v>357</v>
      </c>
      <c r="C100" s="497" t="s">
        <v>248</v>
      </c>
      <c r="D100" s="497"/>
      <c r="E100" s="23"/>
      <c r="F100" s="528"/>
      <c r="G100" s="4"/>
      <c r="H100" s="538"/>
      <c r="I100" s="541"/>
    </row>
    <row r="101" spans="1:9" x14ac:dyDescent="0.25">
      <c r="A101" s="499"/>
      <c r="B101" s="497"/>
      <c r="C101" s="13" t="s">
        <v>1476</v>
      </c>
      <c r="D101" s="24" t="s">
        <v>16</v>
      </c>
      <c r="E101" s="24">
        <v>170</v>
      </c>
      <c r="F101" s="528"/>
      <c r="G101" s="4">
        <v>170</v>
      </c>
      <c r="H101" s="538"/>
      <c r="I101" s="541"/>
    </row>
    <row r="102" spans="1:9" x14ac:dyDescent="0.25">
      <c r="A102" s="500"/>
      <c r="B102" s="497"/>
      <c r="C102" s="501" t="s">
        <v>1434</v>
      </c>
      <c r="D102" s="501"/>
      <c r="E102" s="13"/>
      <c r="F102" s="528"/>
      <c r="G102" s="4"/>
      <c r="H102" s="538"/>
      <c r="I102" s="541"/>
    </row>
    <row r="103" spans="1:9" x14ac:dyDescent="0.25">
      <c r="A103" s="498" t="s">
        <v>1008</v>
      </c>
      <c r="B103" s="497" t="s">
        <v>363</v>
      </c>
      <c r="C103" s="497" t="s">
        <v>248</v>
      </c>
      <c r="D103" s="497"/>
      <c r="E103" s="23"/>
      <c r="F103" s="528"/>
      <c r="G103" s="371"/>
      <c r="H103" s="538"/>
      <c r="I103" s="541"/>
    </row>
    <row r="104" spans="1:9" x14ac:dyDescent="0.25">
      <c r="A104" s="499"/>
      <c r="B104" s="497"/>
      <c r="C104" s="13" t="s">
        <v>1476</v>
      </c>
      <c r="D104" s="24" t="s">
        <v>16</v>
      </c>
      <c r="E104" s="24">
        <v>48</v>
      </c>
      <c r="F104" s="528"/>
      <c r="G104" s="372">
        <v>48</v>
      </c>
      <c r="H104" s="538"/>
      <c r="I104" s="541"/>
    </row>
    <row r="105" spans="1:9" x14ac:dyDescent="0.25">
      <c r="A105" s="500"/>
      <c r="B105" s="497"/>
      <c r="C105" s="501" t="s">
        <v>1434</v>
      </c>
      <c r="D105" s="501"/>
      <c r="E105" s="13"/>
      <c r="F105" s="528"/>
      <c r="G105" s="171"/>
      <c r="H105" s="538"/>
      <c r="I105" s="541"/>
    </row>
    <row r="106" spans="1:9" x14ac:dyDescent="0.25">
      <c r="A106" s="498" t="s">
        <v>1009</v>
      </c>
      <c r="B106" s="497" t="s">
        <v>236</v>
      </c>
      <c r="C106" s="497" t="s">
        <v>248</v>
      </c>
      <c r="D106" s="497"/>
      <c r="E106" s="23"/>
      <c r="F106" s="528"/>
      <c r="G106" s="371"/>
      <c r="H106" s="538"/>
      <c r="I106" s="541"/>
    </row>
    <row r="107" spans="1:9" x14ac:dyDescent="0.25">
      <c r="A107" s="499"/>
      <c r="B107" s="497"/>
      <c r="C107" s="13" t="s">
        <v>1476</v>
      </c>
      <c r="D107" s="24" t="s">
        <v>16</v>
      </c>
      <c r="E107" s="24">
        <v>128</v>
      </c>
      <c r="F107" s="528"/>
      <c r="G107" s="372">
        <v>128</v>
      </c>
      <c r="H107" s="538"/>
      <c r="I107" s="541"/>
    </row>
    <row r="108" spans="1:9" x14ac:dyDescent="0.25">
      <c r="A108" s="500"/>
      <c r="B108" s="497"/>
      <c r="C108" s="501" t="s">
        <v>1435</v>
      </c>
      <c r="D108" s="501"/>
      <c r="E108" s="13"/>
      <c r="F108" s="528"/>
      <c r="G108" s="171"/>
      <c r="H108" s="538"/>
      <c r="I108" s="541"/>
    </row>
    <row r="109" spans="1:9" x14ac:dyDescent="0.25">
      <c r="A109" s="498" t="s">
        <v>1010</v>
      </c>
      <c r="B109" s="497" t="s">
        <v>369</v>
      </c>
      <c r="C109" s="497" t="s">
        <v>248</v>
      </c>
      <c r="D109" s="497"/>
      <c r="E109" s="23"/>
      <c r="F109" s="528"/>
      <c r="G109" s="371"/>
      <c r="H109" s="538"/>
      <c r="I109" s="541"/>
    </row>
    <row r="110" spans="1:9" x14ac:dyDescent="0.25">
      <c r="A110" s="499"/>
      <c r="B110" s="497"/>
      <c r="C110" s="13" t="s">
        <v>1476</v>
      </c>
      <c r="D110" s="24" t="s">
        <v>16</v>
      </c>
      <c r="E110" s="24">
        <v>32</v>
      </c>
      <c r="F110" s="528"/>
      <c r="G110" s="171">
        <v>32</v>
      </c>
      <c r="H110" s="538"/>
      <c r="I110" s="541"/>
    </row>
    <row r="111" spans="1:9" x14ac:dyDescent="0.25">
      <c r="A111" s="500"/>
      <c r="B111" s="497"/>
      <c r="C111" s="501" t="s">
        <v>1436</v>
      </c>
      <c r="D111" s="501"/>
      <c r="E111" s="13"/>
      <c r="F111" s="528"/>
      <c r="G111" s="4"/>
      <c r="H111" s="538"/>
      <c r="I111" s="541"/>
    </row>
    <row r="112" spans="1:9" x14ac:dyDescent="0.25">
      <c r="A112" s="498" t="s">
        <v>1012</v>
      </c>
      <c r="B112" s="497" t="s">
        <v>373</v>
      </c>
      <c r="C112" s="497" t="s">
        <v>248</v>
      </c>
      <c r="D112" s="497"/>
      <c r="E112" s="23"/>
      <c r="F112" s="528"/>
      <c r="G112" s="371"/>
      <c r="H112" s="538"/>
      <c r="I112" s="541"/>
    </row>
    <row r="113" spans="1:9" x14ac:dyDescent="0.25">
      <c r="A113" s="499"/>
      <c r="B113" s="497"/>
      <c r="C113" s="13" t="s">
        <v>1476</v>
      </c>
      <c r="D113" s="24" t="s">
        <v>16</v>
      </c>
      <c r="E113" s="24">
        <v>96</v>
      </c>
      <c r="F113" s="528"/>
      <c r="G113" s="372">
        <v>96</v>
      </c>
      <c r="H113" s="538"/>
      <c r="I113" s="541"/>
    </row>
    <row r="114" spans="1:9" x14ac:dyDescent="0.25">
      <c r="A114" s="500"/>
      <c r="B114" s="497"/>
      <c r="C114" s="501" t="s">
        <v>1437</v>
      </c>
      <c r="D114" s="501"/>
      <c r="E114" s="13"/>
      <c r="F114" s="528"/>
      <c r="G114" s="171"/>
      <c r="H114" s="538"/>
      <c r="I114" s="541"/>
    </row>
    <row r="115" spans="1:9" x14ac:dyDescent="0.25">
      <c r="A115" s="498" t="s">
        <v>1013</v>
      </c>
      <c r="B115" s="497" t="s">
        <v>376</v>
      </c>
      <c r="C115" s="497" t="s">
        <v>248</v>
      </c>
      <c r="D115" s="497"/>
      <c r="E115" s="23"/>
      <c r="F115" s="528"/>
      <c r="G115" s="371"/>
      <c r="H115" s="538"/>
      <c r="I115" s="541"/>
    </row>
    <row r="116" spans="1:9" x14ac:dyDescent="0.25">
      <c r="A116" s="499"/>
      <c r="B116" s="497"/>
      <c r="C116" s="13" t="s">
        <v>1476</v>
      </c>
      <c r="D116" s="24" t="s">
        <v>16</v>
      </c>
      <c r="E116" s="24">
        <v>16</v>
      </c>
      <c r="F116" s="528"/>
      <c r="G116" s="372">
        <v>16</v>
      </c>
      <c r="H116" s="538"/>
      <c r="I116" s="541"/>
    </row>
    <row r="117" spans="1:9" x14ac:dyDescent="0.25">
      <c r="A117" s="500"/>
      <c r="B117" s="497"/>
      <c r="C117" s="501" t="s">
        <v>1438</v>
      </c>
      <c r="D117" s="501"/>
      <c r="E117" s="13"/>
      <c r="F117" s="528"/>
      <c r="G117" s="171"/>
      <c r="H117" s="538"/>
      <c r="I117" s="541"/>
    </row>
    <row r="118" spans="1:9" x14ac:dyDescent="0.25">
      <c r="A118" s="498" t="s">
        <v>1014</v>
      </c>
      <c r="B118" s="497" t="s">
        <v>379</v>
      </c>
      <c r="C118" s="497" t="s">
        <v>248</v>
      </c>
      <c r="D118" s="497"/>
      <c r="E118" s="23"/>
      <c r="F118" s="528"/>
      <c r="G118" s="371"/>
      <c r="H118" s="538"/>
      <c r="I118" s="541"/>
    </row>
    <row r="119" spans="1:9" x14ac:dyDescent="0.25">
      <c r="A119" s="499"/>
      <c r="B119" s="497"/>
      <c r="C119" s="13" t="s">
        <v>1476</v>
      </c>
      <c r="D119" s="24" t="s">
        <v>16</v>
      </c>
      <c r="E119" s="24">
        <v>42</v>
      </c>
      <c r="F119" s="528"/>
      <c r="G119" s="372">
        <v>42</v>
      </c>
      <c r="H119" s="538"/>
      <c r="I119" s="541"/>
    </row>
    <row r="120" spans="1:9" x14ac:dyDescent="0.25">
      <c r="A120" s="500"/>
      <c r="B120" s="497"/>
      <c r="C120" s="501" t="s">
        <v>1438</v>
      </c>
      <c r="D120" s="501"/>
      <c r="E120" s="13"/>
      <c r="F120" s="528"/>
      <c r="G120" s="171"/>
      <c r="H120" s="538"/>
      <c r="I120" s="541"/>
    </row>
    <row r="121" spans="1:9" x14ac:dyDescent="0.25">
      <c r="A121" s="498" t="s">
        <v>1015</v>
      </c>
      <c r="B121" s="497" t="s">
        <v>381</v>
      </c>
      <c r="C121" s="497" t="s">
        <v>248</v>
      </c>
      <c r="D121" s="497"/>
      <c r="E121" s="23"/>
      <c r="F121" s="528"/>
      <c r="G121" s="371"/>
      <c r="H121" s="538"/>
      <c r="I121" s="541"/>
    </row>
    <row r="122" spans="1:9" x14ac:dyDescent="0.25">
      <c r="A122" s="499"/>
      <c r="B122" s="497"/>
      <c r="C122" s="13" t="s">
        <v>1476</v>
      </c>
      <c r="D122" s="24" t="s">
        <v>16</v>
      </c>
      <c r="E122" s="24">
        <v>96</v>
      </c>
      <c r="F122" s="528"/>
      <c r="G122" s="372">
        <v>96</v>
      </c>
      <c r="H122" s="538"/>
      <c r="I122" s="541"/>
    </row>
    <row r="123" spans="1:9" x14ac:dyDescent="0.25">
      <c r="A123" s="500"/>
      <c r="B123" s="497"/>
      <c r="C123" s="501" t="s">
        <v>1439</v>
      </c>
      <c r="D123" s="501"/>
      <c r="E123" s="13"/>
      <c r="F123" s="528"/>
      <c r="G123" s="171"/>
      <c r="H123" s="538"/>
      <c r="I123" s="541"/>
    </row>
    <row r="124" spans="1:9" x14ac:dyDescent="0.25">
      <c r="A124" s="498" t="s">
        <v>1016</v>
      </c>
      <c r="B124" s="497" t="s">
        <v>1535</v>
      </c>
      <c r="C124" s="497" t="s">
        <v>248</v>
      </c>
      <c r="D124" s="497"/>
      <c r="E124" s="23"/>
      <c r="F124" s="528"/>
      <c r="G124" s="371"/>
      <c r="H124" s="538"/>
      <c r="I124" s="541"/>
    </row>
    <row r="125" spans="1:9" x14ac:dyDescent="0.25">
      <c r="A125" s="499"/>
      <c r="B125" s="497"/>
      <c r="C125" s="13" t="s">
        <v>1476</v>
      </c>
      <c r="D125" s="24" t="s">
        <v>16</v>
      </c>
      <c r="E125" s="24">
        <v>24</v>
      </c>
      <c r="F125" s="528"/>
      <c r="G125" s="171">
        <v>24</v>
      </c>
      <c r="H125" s="538"/>
      <c r="I125" s="541"/>
    </row>
    <row r="126" spans="1:9" x14ac:dyDescent="0.25">
      <c r="A126" s="500"/>
      <c r="B126" s="497"/>
      <c r="C126" s="501" t="s">
        <v>1439</v>
      </c>
      <c r="D126" s="501"/>
      <c r="E126" s="13"/>
      <c r="F126" s="528"/>
      <c r="G126" s="4"/>
      <c r="H126" s="538"/>
      <c r="I126" s="541"/>
    </row>
    <row r="127" spans="1:9" x14ac:dyDescent="0.25">
      <c r="A127" s="498" t="s">
        <v>1017</v>
      </c>
      <c r="B127" s="497" t="s">
        <v>384</v>
      </c>
      <c r="C127" s="497" t="s">
        <v>248</v>
      </c>
      <c r="D127" s="497"/>
      <c r="E127" s="23"/>
      <c r="F127" s="528"/>
      <c r="G127" s="371"/>
      <c r="H127" s="538"/>
      <c r="I127" s="541"/>
    </row>
    <row r="128" spans="1:9" x14ac:dyDescent="0.25">
      <c r="A128" s="499"/>
      <c r="B128" s="497"/>
      <c r="C128" s="13" t="s">
        <v>1476</v>
      </c>
      <c r="D128" s="24" t="s">
        <v>16</v>
      </c>
      <c r="E128" s="24">
        <v>48</v>
      </c>
      <c r="F128" s="528"/>
      <c r="G128" s="171">
        <v>48</v>
      </c>
      <c r="H128" s="538"/>
      <c r="I128" s="541"/>
    </row>
    <row r="129" spans="1:9" x14ac:dyDescent="0.25">
      <c r="A129" s="500"/>
      <c r="B129" s="497"/>
      <c r="C129" s="501" t="s">
        <v>1439</v>
      </c>
      <c r="D129" s="501"/>
      <c r="E129" s="13"/>
      <c r="F129" s="528"/>
      <c r="G129" s="4"/>
      <c r="H129" s="538"/>
      <c r="I129" s="541"/>
    </row>
    <row r="130" spans="1:9" x14ac:dyDescent="0.25">
      <c r="A130" s="498" t="s">
        <v>1018</v>
      </c>
      <c r="B130" s="497" t="s">
        <v>385</v>
      </c>
      <c r="C130" s="497" t="s">
        <v>248</v>
      </c>
      <c r="D130" s="497"/>
      <c r="E130" s="23"/>
      <c r="F130" s="528"/>
      <c r="G130" s="371"/>
      <c r="H130" s="538"/>
      <c r="I130" s="541"/>
    </row>
    <row r="131" spans="1:9" x14ac:dyDescent="0.25">
      <c r="A131" s="499"/>
      <c r="B131" s="497"/>
      <c r="C131" s="13" t="s">
        <v>1476</v>
      </c>
      <c r="D131" s="24" t="s">
        <v>16</v>
      </c>
      <c r="E131" s="24">
        <v>10</v>
      </c>
      <c r="F131" s="528"/>
      <c r="G131" s="171">
        <v>10</v>
      </c>
      <c r="H131" s="538"/>
      <c r="I131" s="541"/>
    </row>
    <row r="132" spans="1:9" x14ac:dyDescent="0.25">
      <c r="A132" s="500"/>
      <c r="B132" s="497"/>
      <c r="C132" s="501" t="s">
        <v>1440</v>
      </c>
      <c r="D132" s="501"/>
      <c r="E132" s="13"/>
      <c r="F132" s="528"/>
      <c r="G132" s="4"/>
      <c r="H132" s="538"/>
      <c r="I132" s="541"/>
    </row>
    <row r="133" spans="1:9" x14ac:dyDescent="0.25">
      <c r="A133" s="498" t="s">
        <v>1019</v>
      </c>
      <c r="B133" s="497" t="s">
        <v>387</v>
      </c>
      <c r="C133" s="497" t="s">
        <v>248</v>
      </c>
      <c r="D133" s="497"/>
      <c r="E133" s="23"/>
      <c r="F133" s="528"/>
      <c r="G133" s="4"/>
      <c r="H133" s="538"/>
      <c r="I133" s="541"/>
    </row>
    <row r="134" spans="1:9" x14ac:dyDescent="0.25">
      <c r="A134" s="499"/>
      <c r="B134" s="497"/>
      <c r="C134" s="13" t="s">
        <v>1476</v>
      </c>
      <c r="D134" s="24" t="s">
        <v>16</v>
      </c>
      <c r="E134" s="24">
        <v>119</v>
      </c>
      <c r="F134" s="528"/>
      <c r="G134" s="4">
        <v>119</v>
      </c>
      <c r="H134" s="538"/>
      <c r="I134" s="541"/>
    </row>
    <row r="135" spans="1:9" x14ac:dyDescent="0.25">
      <c r="A135" s="500"/>
      <c r="B135" s="497"/>
      <c r="C135" s="501" t="s">
        <v>1440</v>
      </c>
      <c r="D135" s="501"/>
      <c r="E135" s="13"/>
      <c r="F135" s="528"/>
      <c r="G135" s="4"/>
      <c r="H135" s="538"/>
      <c r="I135" s="541"/>
    </row>
    <row r="136" spans="1:9" x14ac:dyDescent="0.25">
      <c r="A136" s="498" t="s">
        <v>1020</v>
      </c>
      <c r="B136" s="497" t="s">
        <v>392</v>
      </c>
      <c r="C136" s="497" t="s">
        <v>248</v>
      </c>
      <c r="D136" s="497"/>
      <c r="E136" s="23"/>
      <c r="F136" s="528"/>
      <c r="G136" s="4"/>
      <c r="H136" s="538"/>
      <c r="I136" s="541"/>
    </row>
    <row r="137" spans="1:9" x14ac:dyDescent="0.25">
      <c r="A137" s="499"/>
      <c r="B137" s="497"/>
      <c r="C137" s="13" t="s">
        <v>1476</v>
      </c>
      <c r="D137" s="24" t="s">
        <v>16</v>
      </c>
      <c r="E137" s="24">
        <v>48</v>
      </c>
      <c r="F137" s="528"/>
      <c r="G137" s="371">
        <v>48</v>
      </c>
      <c r="H137" s="538"/>
      <c r="I137" s="541"/>
    </row>
    <row r="138" spans="1:9" x14ac:dyDescent="0.25">
      <c r="A138" s="500"/>
      <c r="B138" s="497"/>
      <c r="C138" s="501" t="s">
        <v>1441</v>
      </c>
      <c r="D138" s="501"/>
      <c r="E138" s="13"/>
      <c r="F138" s="528"/>
      <c r="G138" s="171"/>
      <c r="H138" s="538"/>
      <c r="I138" s="541"/>
    </row>
    <row r="139" spans="1:9" x14ac:dyDescent="0.25">
      <c r="A139" s="498" t="s">
        <v>1021</v>
      </c>
      <c r="B139" s="497" t="s">
        <v>394</v>
      </c>
      <c r="C139" s="497" t="s">
        <v>248</v>
      </c>
      <c r="D139" s="497"/>
      <c r="E139" s="23"/>
      <c r="F139" s="528"/>
      <c r="G139" s="4"/>
      <c r="H139" s="538"/>
      <c r="I139" s="541"/>
    </row>
    <row r="140" spans="1:9" x14ac:dyDescent="0.25">
      <c r="A140" s="499"/>
      <c r="B140" s="497"/>
      <c r="C140" s="13" t="s">
        <v>1476</v>
      </c>
      <c r="D140" s="24" t="s">
        <v>16</v>
      </c>
      <c r="E140" s="24">
        <v>116</v>
      </c>
      <c r="F140" s="528"/>
      <c r="G140" s="4">
        <v>116</v>
      </c>
      <c r="H140" s="538"/>
      <c r="I140" s="541"/>
    </row>
    <row r="141" spans="1:9" x14ac:dyDescent="0.25">
      <c r="A141" s="500"/>
      <c r="B141" s="497"/>
      <c r="C141" s="501" t="s">
        <v>1442</v>
      </c>
      <c r="D141" s="501"/>
      <c r="E141" s="13"/>
      <c r="F141" s="528"/>
      <c r="G141" s="4"/>
      <c r="H141" s="538"/>
      <c r="I141" s="541"/>
    </row>
    <row r="142" spans="1:9" x14ac:dyDescent="0.25">
      <c r="A142" s="498" t="s">
        <v>1022</v>
      </c>
      <c r="B142" s="497" t="s">
        <v>398</v>
      </c>
      <c r="C142" s="497" t="s">
        <v>248</v>
      </c>
      <c r="D142" s="497"/>
      <c r="E142" s="23"/>
      <c r="F142" s="528"/>
      <c r="G142" s="4"/>
      <c r="H142" s="538"/>
      <c r="I142" s="541"/>
    </row>
    <row r="143" spans="1:9" x14ac:dyDescent="0.25">
      <c r="A143" s="499"/>
      <c r="B143" s="497"/>
      <c r="C143" s="13" t="s">
        <v>1476</v>
      </c>
      <c r="D143" s="24" t="s">
        <v>16</v>
      </c>
      <c r="E143" s="24">
        <v>224</v>
      </c>
      <c r="F143" s="528"/>
      <c r="G143" s="371">
        <v>224</v>
      </c>
      <c r="H143" s="538"/>
      <c r="I143" s="541"/>
    </row>
    <row r="144" spans="1:9" x14ac:dyDescent="0.25">
      <c r="A144" s="500"/>
      <c r="B144" s="497"/>
      <c r="C144" s="501" t="s">
        <v>1443</v>
      </c>
      <c r="D144" s="501"/>
      <c r="E144" s="13"/>
      <c r="F144" s="528"/>
      <c r="G144" s="171"/>
      <c r="H144" s="538"/>
      <c r="I144" s="541"/>
    </row>
    <row r="145" spans="1:10" x14ac:dyDescent="0.25">
      <c r="A145" s="498" t="s">
        <v>1023</v>
      </c>
      <c r="B145" s="497" t="s">
        <v>1536</v>
      </c>
      <c r="C145" s="497" t="s">
        <v>248</v>
      </c>
      <c r="D145" s="497"/>
      <c r="E145" s="23"/>
      <c r="F145" s="528"/>
      <c r="G145" s="4"/>
      <c r="H145" s="538"/>
      <c r="I145" s="541"/>
    </row>
    <row r="146" spans="1:10" x14ac:dyDescent="0.25">
      <c r="A146" s="499"/>
      <c r="B146" s="497"/>
      <c r="C146" s="13" t="s">
        <v>1476</v>
      </c>
      <c r="D146" s="24" t="s">
        <v>16</v>
      </c>
      <c r="E146" s="24">
        <v>30</v>
      </c>
      <c r="F146" s="528"/>
      <c r="G146" s="371">
        <v>30</v>
      </c>
      <c r="H146" s="538"/>
      <c r="I146" s="541"/>
    </row>
    <row r="147" spans="1:10" x14ac:dyDescent="0.25">
      <c r="A147" s="500"/>
      <c r="B147" s="497"/>
      <c r="C147" s="501" t="s">
        <v>1443</v>
      </c>
      <c r="D147" s="501"/>
      <c r="E147" s="13"/>
      <c r="F147" s="528"/>
      <c r="G147" s="171"/>
      <c r="H147" s="538"/>
      <c r="I147" s="541"/>
    </row>
    <row r="148" spans="1:10" x14ac:dyDescent="0.25">
      <c r="A148" s="498" t="s">
        <v>1024</v>
      </c>
      <c r="B148" s="497" t="s">
        <v>402</v>
      </c>
      <c r="C148" s="497" t="s">
        <v>248</v>
      </c>
      <c r="D148" s="497"/>
      <c r="E148" s="23"/>
      <c r="F148" s="528"/>
      <c r="G148" s="371"/>
      <c r="H148" s="538"/>
      <c r="I148" s="541"/>
    </row>
    <row r="149" spans="1:10" x14ac:dyDescent="0.25">
      <c r="A149" s="499"/>
      <c r="B149" s="497"/>
      <c r="C149" s="13" t="s">
        <v>1476</v>
      </c>
      <c r="D149" s="24" t="s">
        <v>16</v>
      </c>
      <c r="E149" s="24">
        <v>32</v>
      </c>
      <c r="F149" s="528"/>
      <c r="G149" s="372">
        <v>32</v>
      </c>
      <c r="H149" s="538"/>
      <c r="I149" s="541"/>
    </row>
    <row r="150" spans="1:10" x14ac:dyDescent="0.25">
      <c r="A150" s="500"/>
      <c r="B150" s="497"/>
      <c r="C150" s="501" t="s">
        <v>1444</v>
      </c>
      <c r="D150" s="501"/>
      <c r="E150" s="13"/>
      <c r="F150" s="528"/>
      <c r="G150" s="171"/>
      <c r="H150" s="538"/>
      <c r="I150" s="541"/>
    </row>
    <row r="151" spans="1:10" x14ac:dyDescent="0.25">
      <c r="A151" s="498" t="s">
        <v>1025</v>
      </c>
      <c r="B151" s="497" t="s">
        <v>406</v>
      </c>
      <c r="C151" s="497" t="s">
        <v>248</v>
      </c>
      <c r="D151" s="497"/>
      <c r="E151" s="23"/>
      <c r="F151" s="528"/>
      <c r="G151" s="371"/>
      <c r="H151" s="538"/>
      <c r="I151" s="541"/>
      <c r="J151" s="533" t="e">
        <f>221500-#REF!</f>
        <v>#REF!</v>
      </c>
    </row>
    <row r="152" spans="1:10" x14ac:dyDescent="0.25">
      <c r="A152" s="499"/>
      <c r="B152" s="497"/>
      <c r="C152" s="13" t="s">
        <v>1476</v>
      </c>
      <c r="D152" s="24" t="s">
        <v>16</v>
      </c>
      <c r="E152" s="24">
        <v>33</v>
      </c>
      <c r="F152" s="528"/>
      <c r="G152" s="372">
        <v>33</v>
      </c>
      <c r="H152" s="538"/>
      <c r="I152" s="541"/>
      <c r="J152" s="534"/>
    </row>
    <row r="153" spans="1:10" x14ac:dyDescent="0.25">
      <c r="A153" s="500"/>
      <c r="B153" s="497"/>
      <c r="C153" s="501" t="s">
        <v>1445</v>
      </c>
      <c r="D153" s="501"/>
      <c r="E153" s="13"/>
      <c r="F153" s="528"/>
      <c r="G153" s="171"/>
      <c r="H153" s="538"/>
      <c r="I153" s="541"/>
      <c r="J153" s="534"/>
    </row>
    <row r="154" spans="1:10" x14ac:dyDescent="0.25">
      <c r="A154" s="498" t="s">
        <v>1026</v>
      </c>
      <c r="B154" s="497" t="s">
        <v>408</v>
      </c>
      <c r="C154" s="497" t="s">
        <v>248</v>
      </c>
      <c r="D154" s="497"/>
      <c r="E154" s="23"/>
      <c r="F154" s="528"/>
      <c r="G154" s="371"/>
      <c r="H154" s="538"/>
      <c r="I154" s="541"/>
      <c r="J154" s="534"/>
    </row>
    <row r="155" spans="1:10" x14ac:dyDescent="0.25">
      <c r="A155" s="499"/>
      <c r="B155" s="497"/>
      <c r="C155" s="13" t="s">
        <v>1476</v>
      </c>
      <c r="D155" s="24" t="s">
        <v>16</v>
      </c>
      <c r="E155" s="24">
        <v>37</v>
      </c>
      <c r="F155" s="528"/>
      <c r="G155" s="171">
        <v>37</v>
      </c>
      <c r="H155" s="538"/>
      <c r="I155" s="541"/>
      <c r="J155" s="534"/>
    </row>
    <row r="156" spans="1:10" x14ac:dyDescent="0.25">
      <c r="A156" s="500"/>
      <c r="B156" s="497"/>
      <c r="C156" s="501" t="s">
        <v>1445</v>
      </c>
      <c r="D156" s="501"/>
      <c r="E156" s="13"/>
      <c r="F156" s="528"/>
      <c r="G156" s="4"/>
      <c r="H156" s="538"/>
      <c r="I156" s="541"/>
      <c r="J156" s="534"/>
    </row>
    <row r="157" spans="1:10" x14ac:dyDescent="0.25">
      <c r="A157" s="498" t="s">
        <v>1027</v>
      </c>
      <c r="B157" s="497" t="s">
        <v>411</v>
      </c>
      <c r="C157" s="497" t="s">
        <v>248</v>
      </c>
      <c r="D157" s="497"/>
      <c r="E157" s="23"/>
      <c r="F157" s="528"/>
      <c r="G157" s="371"/>
      <c r="H157" s="538"/>
      <c r="I157" s="541"/>
      <c r="J157" s="534"/>
    </row>
    <row r="158" spans="1:10" x14ac:dyDescent="0.25">
      <c r="A158" s="499"/>
      <c r="B158" s="497"/>
      <c r="C158" s="13" t="s">
        <v>1476</v>
      </c>
      <c r="D158" s="24" t="s">
        <v>16</v>
      </c>
      <c r="E158" s="24">
        <v>16</v>
      </c>
      <c r="F158" s="528"/>
      <c r="G158" s="372">
        <v>16</v>
      </c>
      <c r="H158" s="538"/>
      <c r="I158" s="541"/>
      <c r="J158" s="534"/>
    </row>
    <row r="159" spans="1:10" x14ac:dyDescent="0.25">
      <c r="A159" s="500"/>
      <c r="B159" s="497"/>
      <c r="C159" s="501" t="s">
        <v>1446</v>
      </c>
      <c r="D159" s="501"/>
      <c r="E159" s="13"/>
      <c r="F159" s="528"/>
      <c r="G159" s="171"/>
      <c r="H159" s="538"/>
      <c r="I159" s="541"/>
      <c r="J159" s="534"/>
    </row>
    <row r="160" spans="1:10" x14ac:dyDescent="0.25">
      <c r="A160" s="498" t="s">
        <v>1028</v>
      </c>
      <c r="B160" s="497" t="s">
        <v>414</v>
      </c>
      <c r="C160" s="497" t="s">
        <v>248</v>
      </c>
      <c r="D160" s="497"/>
      <c r="E160" s="23"/>
      <c r="F160" s="528"/>
      <c r="G160" s="4"/>
      <c r="H160" s="538"/>
      <c r="I160" s="541"/>
      <c r="J160" s="534"/>
    </row>
    <row r="161" spans="1:10" x14ac:dyDescent="0.25">
      <c r="A161" s="499"/>
      <c r="B161" s="497"/>
      <c r="C161" s="13" t="s">
        <v>1476</v>
      </c>
      <c r="D161" s="24" t="s">
        <v>16</v>
      </c>
      <c r="E161" s="24">
        <v>60</v>
      </c>
      <c r="F161" s="528"/>
      <c r="G161" s="4">
        <v>60</v>
      </c>
      <c r="H161" s="538"/>
      <c r="I161" s="541"/>
    </row>
    <row r="162" spans="1:10" x14ac:dyDescent="0.25">
      <c r="A162" s="500"/>
      <c r="B162" s="497"/>
      <c r="C162" s="501" t="s">
        <v>1447</v>
      </c>
      <c r="D162" s="501"/>
      <c r="E162" s="13"/>
      <c r="F162" s="528"/>
      <c r="G162" s="4"/>
      <c r="H162" s="538"/>
      <c r="I162" s="541"/>
    </row>
    <row r="163" spans="1:10" x14ac:dyDescent="0.25">
      <c r="A163" s="498" t="s">
        <v>1029</v>
      </c>
      <c r="B163" s="497" t="s">
        <v>417</v>
      </c>
      <c r="C163" s="497" t="s">
        <v>248</v>
      </c>
      <c r="D163" s="497"/>
      <c r="E163" s="23"/>
      <c r="F163" s="528"/>
      <c r="G163" s="4"/>
      <c r="H163" s="538"/>
      <c r="I163" s="541"/>
    </row>
    <row r="164" spans="1:10" x14ac:dyDescent="0.25">
      <c r="A164" s="499"/>
      <c r="B164" s="497"/>
      <c r="C164" s="13" t="s">
        <v>1476</v>
      </c>
      <c r="D164" s="24" t="s">
        <v>16</v>
      </c>
      <c r="E164" s="24">
        <v>64</v>
      </c>
      <c r="F164" s="528"/>
      <c r="G164" s="4">
        <v>64</v>
      </c>
      <c r="H164" s="538"/>
      <c r="I164" s="541"/>
      <c r="J164">
        <v>215400</v>
      </c>
    </row>
    <row r="165" spans="1:10" x14ac:dyDescent="0.25">
      <c r="A165" s="500"/>
      <c r="B165" s="497"/>
      <c r="C165" s="501" t="s">
        <v>1448</v>
      </c>
      <c r="D165" s="501"/>
      <c r="E165" s="13"/>
      <c r="F165" s="528"/>
      <c r="G165" s="4"/>
      <c r="H165" s="538"/>
      <c r="I165" s="541"/>
      <c r="J165" s="173" t="e">
        <f>#REF!-J164</f>
        <v>#REF!</v>
      </c>
    </row>
    <row r="166" spans="1:10" x14ac:dyDescent="0.25">
      <c r="A166" s="498" t="s">
        <v>1030</v>
      </c>
      <c r="B166" s="497" t="s">
        <v>419</v>
      </c>
      <c r="C166" s="497" t="s">
        <v>248</v>
      </c>
      <c r="D166" s="497"/>
      <c r="E166" s="23"/>
      <c r="F166" s="528"/>
      <c r="G166" s="4"/>
      <c r="H166" s="538"/>
      <c r="I166" s="541"/>
    </row>
    <row r="167" spans="1:10" x14ac:dyDescent="0.25">
      <c r="A167" s="499"/>
      <c r="B167" s="497"/>
      <c r="C167" s="13" t="s">
        <v>1476</v>
      </c>
      <c r="D167" s="24" t="s">
        <v>16</v>
      </c>
      <c r="E167" s="24">
        <v>64</v>
      </c>
      <c r="F167" s="528"/>
      <c r="G167" s="4">
        <v>64</v>
      </c>
      <c r="H167" s="538"/>
      <c r="I167" s="541"/>
    </row>
    <row r="168" spans="1:10" x14ac:dyDescent="0.25">
      <c r="A168" s="500"/>
      <c r="B168" s="497"/>
      <c r="C168" s="501" t="s">
        <v>1448</v>
      </c>
      <c r="D168" s="501"/>
      <c r="E168" s="13"/>
      <c r="F168" s="528"/>
      <c r="G168" s="4"/>
      <c r="H168" s="538"/>
      <c r="I168" s="541"/>
    </row>
    <row r="169" spans="1:10" x14ac:dyDescent="0.25">
      <c r="A169" s="498" t="s">
        <v>1031</v>
      </c>
      <c r="B169" s="497" t="s">
        <v>420</v>
      </c>
      <c r="C169" s="497" t="s">
        <v>248</v>
      </c>
      <c r="D169" s="497"/>
      <c r="E169" s="23"/>
      <c r="F169" s="528"/>
      <c r="G169" s="4"/>
      <c r="H169" s="538"/>
      <c r="I169" s="541"/>
    </row>
    <row r="170" spans="1:10" x14ac:dyDescent="0.25">
      <c r="A170" s="499"/>
      <c r="B170" s="497"/>
      <c r="C170" s="13" t="s">
        <v>1476</v>
      </c>
      <c r="D170" s="24" t="s">
        <v>16</v>
      </c>
      <c r="E170" s="24">
        <v>48</v>
      </c>
      <c r="F170" s="528"/>
      <c r="G170" s="4">
        <v>48</v>
      </c>
      <c r="H170" s="538"/>
      <c r="I170" s="541"/>
    </row>
    <row r="171" spans="1:10" x14ac:dyDescent="0.25">
      <c r="A171" s="500"/>
      <c r="B171" s="497"/>
      <c r="C171" s="501" t="s">
        <v>1449</v>
      </c>
      <c r="D171" s="501"/>
      <c r="E171" s="13"/>
      <c r="F171" s="528"/>
      <c r="G171" s="4"/>
      <c r="H171" s="538"/>
      <c r="I171" s="541"/>
    </row>
    <row r="172" spans="1:10" x14ac:dyDescent="0.25">
      <c r="A172" s="498" t="s">
        <v>1032</v>
      </c>
      <c r="B172" s="497" t="s">
        <v>422</v>
      </c>
      <c r="C172" s="497" t="s">
        <v>248</v>
      </c>
      <c r="D172" s="497"/>
      <c r="E172" s="23"/>
      <c r="F172" s="528"/>
      <c r="G172" s="4"/>
      <c r="H172" s="538"/>
      <c r="I172" s="541"/>
    </row>
    <row r="173" spans="1:10" x14ac:dyDescent="0.25">
      <c r="A173" s="499"/>
      <c r="B173" s="497"/>
      <c r="C173" s="13" t="s">
        <v>1476</v>
      </c>
      <c r="D173" s="24" t="s">
        <v>16</v>
      </c>
      <c r="E173" s="24">
        <v>64</v>
      </c>
      <c r="F173" s="528"/>
      <c r="G173" s="4">
        <v>64</v>
      </c>
      <c r="H173" s="538"/>
      <c r="I173" s="541"/>
    </row>
    <row r="174" spans="1:10" x14ac:dyDescent="0.25">
      <c r="A174" s="500"/>
      <c r="B174" s="497"/>
      <c r="C174" s="501" t="s">
        <v>1449</v>
      </c>
      <c r="D174" s="501"/>
      <c r="E174" s="13"/>
      <c r="F174" s="528"/>
      <c r="G174" s="4"/>
      <c r="H174" s="538"/>
      <c r="I174" s="541"/>
    </row>
    <row r="175" spans="1:10" x14ac:dyDescent="0.25">
      <c r="A175" s="498" t="s">
        <v>1033</v>
      </c>
      <c r="B175" s="497" t="s">
        <v>242</v>
      </c>
      <c r="C175" s="497" t="s">
        <v>248</v>
      </c>
      <c r="D175" s="497"/>
      <c r="E175" s="23"/>
      <c r="F175" s="528"/>
      <c r="G175" s="371"/>
      <c r="H175" s="538"/>
      <c r="I175" s="541"/>
    </row>
    <row r="176" spans="1:10" x14ac:dyDescent="0.25">
      <c r="A176" s="499"/>
      <c r="B176" s="497"/>
      <c r="C176" s="13" t="s">
        <v>1476</v>
      </c>
      <c r="D176" s="24" t="s">
        <v>16</v>
      </c>
      <c r="E176" s="24">
        <v>176</v>
      </c>
      <c r="F176" s="528"/>
      <c r="G176" s="171">
        <v>176</v>
      </c>
      <c r="H176" s="538"/>
      <c r="I176" s="541"/>
    </row>
    <row r="177" spans="1:9" x14ac:dyDescent="0.25">
      <c r="A177" s="500"/>
      <c r="B177" s="497"/>
      <c r="C177" s="501" t="s">
        <v>1449</v>
      </c>
      <c r="D177" s="501"/>
      <c r="E177" s="13"/>
      <c r="F177" s="528"/>
      <c r="G177" s="4"/>
      <c r="H177" s="538"/>
      <c r="I177" s="541"/>
    </row>
    <row r="178" spans="1:9" x14ac:dyDescent="0.25">
      <c r="A178" s="498" t="s">
        <v>1034</v>
      </c>
      <c r="B178" s="497" t="s">
        <v>423</v>
      </c>
      <c r="C178" s="497" t="s">
        <v>248</v>
      </c>
      <c r="D178" s="497"/>
      <c r="E178" s="23"/>
      <c r="F178" s="528"/>
      <c r="G178" s="371"/>
      <c r="H178" s="538"/>
      <c r="I178" s="541"/>
    </row>
    <row r="179" spans="1:9" x14ac:dyDescent="0.25">
      <c r="A179" s="499"/>
      <c r="B179" s="497"/>
      <c r="C179" s="13" t="s">
        <v>1476</v>
      </c>
      <c r="D179" s="24" t="s">
        <v>16</v>
      </c>
      <c r="E179" s="24">
        <v>21</v>
      </c>
      <c r="F179" s="528"/>
      <c r="G179" s="171">
        <v>21</v>
      </c>
      <c r="H179" s="538"/>
      <c r="I179" s="541"/>
    </row>
    <row r="180" spans="1:9" x14ac:dyDescent="0.25">
      <c r="A180" s="500"/>
      <c r="B180" s="497"/>
      <c r="C180" s="501" t="s">
        <v>1449</v>
      </c>
      <c r="D180" s="501"/>
      <c r="E180" s="13"/>
      <c r="F180" s="528"/>
      <c r="G180" s="4"/>
      <c r="H180" s="538"/>
      <c r="I180" s="541"/>
    </row>
    <row r="181" spans="1:9" x14ac:dyDescent="0.25">
      <c r="A181" s="498" t="s">
        <v>1035</v>
      </c>
      <c r="B181" s="497" t="s">
        <v>427</v>
      </c>
      <c r="C181" s="497" t="s">
        <v>248</v>
      </c>
      <c r="D181" s="497"/>
      <c r="E181" s="23"/>
      <c r="F181" s="528"/>
      <c r="G181" s="4"/>
      <c r="H181" s="538"/>
      <c r="I181" s="541"/>
    </row>
    <row r="182" spans="1:9" x14ac:dyDescent="0.25">
      <c r="A182" s="499"/>
      <c r="B182" s="497"/>
      <c r="C182" s="13" t="s">
        <v>1476</v>
      </c>
      <c r="D182" s="24" t="s">
        <v>16</v>
      </c>
      <c r="E182" s="24">
        <v>32</v>
      </c>
      <c r="F182" s="528"/>
      <c r="G182" s="4">
        <v>32</v>
      </c>
      <c r="H182" s="538"/>
      <c r="I182" s="541"/>
    </row>
    <row r="183" spans="1:9" x14ac:dyDescent="0.25">
      <c r="A183" s="500"/>
      <c r="B183" s="497"/>
      <c r="C183" s="501" t="s">
        <v>1451</v>
      </c>
      <c r="D183" s="501"/>
      <c r="E183" s="13"/>
      <c r="F183" s="528"/>
      <c r="G183" s="4"/>
      <c r="H183" s="538"/>
      <c r="I183" s="541"/>
    </row>
    <row r="184" spans="1:9" x14ac:dyDescent="0.25">
      <c r="A184" s="498" t="s">
        <v>1450</v>
      </c>
      <c r="B184" s="497" t="s">
        <v>432</v>
      </c>
      <c r="C184" s="497" t="s">
        <v>248</v>
      </c>
      <c r="D184" s="497"/>
      <c r="E184" s="23"/>
      <c r="F184" s="528"/>
      <c r="G184" s="4"/>
      <c r="H184" s="538"/>
      <c r="I184" s="541"/>
    </row>
    <row r="185" spans="1:9" x14ac:dyDescent="0.25">
      <c r="A185" s="499"/>
      <c r="B185" s="497"/>
      <c r="C185" s="13" t="s">
        <v>1476</v>
      </c>
      <c r="D185" s="24" t="s">
        <v>16</v>
      </c>
      <c r="E185" s="24">
        <v>128</v>
      </c>
      <c r="F185" s="528"/>
      <c r="G185" s="4">
        <v>128</v>
      </c>
      <c r="H185" s="538"/>
      <c r="I185" s="541"/>
    </row>
    <row r="186" spans="1:9" x14ac:dyDescent="0.25">
      <c r="A186" s="500"/>
      <c r="B186" s="497"/>
      <c r="C186" s="501" t="s">
        <v>1453</v>
      </c>
      <c r="D186" s="501"/>
      <c r="E186" s="13"/>
      <c r="F186" s="528"/>
      <c r="G186" s="4"/>
      <c r="H186" s="538"/>
      <c r="I186" s="541"/>
    </row>
    <row r="187" spans="1:9" x14ac:dyDescent="0.25">
      <c r="A187" s="498" t="s">
        <v>1452</v>
      </c>
      <c r="B187" s="497" t="s">
        <v>1455</v>
      </c>
      <c r="C187" s="497" t="s">
        <v>248</v>
      </c>
      <c r="D187" s="497"/>
      <c r="E187" s="23"/>
      <c r="F187" s="528"/>
      <c r="G187" s="4"/>
      <c r="H187" s="538"/>
      <c r="I187" s="541"/>
    </row>
    <row r="188" spans="1:9" x14ac:dyDescent="0.25">
      <c r="A188" s="499"/>
      <c r="B188" s="497"/>
      <c r="C188" s="13" t="s">
        <v>1476</v>
      </c>
      <c r="D188" s="24" t="s">
        <v>16</v>
      </c>
      <c r="E188" s="24">
        <v>48</v>
      </c>
      <c r="F188" s="528"/>
      <c r="G188" s="4">
        <v>48</v>
      </c>
      <c r="H188" s="538"/>
      <c r="I188" s="541"/>
    </row>
    <row r="189" spans="1:9" x14ac:dyDescent="0.25">
      <c r="A189" s="500"/>
      <c r="B189" s="497"/>
      <c r="C189" s="501" t="s">
        <v>1456</v>
      </c>
      <c r="D189" s="501"/>
      <c r="E189" s="13"/>
      <c r="F189" s="528"/>
      <c r="G189" s="4"/>
      <c r="H189" s="538"/>
      <c r="I189" s="541"/>
    </row>
    <row r="190" spans="1:9" x14ac:dyDescent="0.25">
      <c r="A190" s="498" t="s">
        <v>1454</v>
      </c>
      <c r="B190" s="497" t="s">
        <v>1458</v>
      </c>
      <c r="C190" s="497" t="s">
        <v>248</v>
      </c>
      <c r="D190" s="497"/>
      <c r="E190" s="23"/>
      <c r="F190" s="528"/>
      <c r="G190" s="4"/>
      <c r="H190" s="538"/>
      <c r="I190" s="541"/>
    </row>
    <row r="191" spans="1:9" x14ac:dyDescent="0.25">
      <c r="A191" s="499"/>
      <c r="B191" s="497"/>
      <c r="C191" s="13" t="s">
        <v>1476</v>
      </c>
      <c r="D191" s="24" t="s">
        <v>16</v>
      </c>
      <c r="E191" s="24">
        <v>48</v>
      </c>
      <c r="F191" s="528"/>
      <c r="G191" s="4">
        <v>48</v>
      </c>
      <c r="H191" s="538"/>
      <c r="I191" s="541"/>
    </row>
    <row r="192" spans="1:9" x14ac:dyDescent="0.25">
      <c r="A192" s="500"/>
      <c r="B192" s="497"/>
      <c r="C192" s="501" t="s">
        <v>1459</v>
      </c>
      <c r="D192" s="501"/>
      <c r="E192" s="13"/>
      <c r="F192" s="528"/>
      <c r="G192" s="4"/>
      <c r="H192" s="538"/>
      <c r="I192" s="541"/>
    </row>
    <row r="193" spans="1:9" x14ac:dyDescent="0.25">
      <c r="A193" s="498" t="s">
        <v>1457</v>
      </c>
      <c r="B193" s="497" t="s">
        <v>1537</v>
      </c>
      <c r="C193" s="497" t="s">
        <v>248</v>
      </c>
      <c r="D193" s="497"/>
      <c r="E193" s="23"/>
      <c r="F193" s="528"/>
      <c r="G193" s="4"/>
      <c r="H193" s="538"/>
      <c r="I193" s="541"/>
    </row>
    <row r="194" spans="1:9" x14ac:dyDescent="0.25">
      <c r="A194" s="499"/>
      <c r="B194" s="497"/>
      <c r="C194" s="13" t="s">
        <v>1476</v>
      </c>
      <c r="D194" s="24" t="s">
        <v>16</v>
      </c>
      <c r="E194" s="24">
        <v>16</v>
      </c>
      <c r="F194" s="528"/>
      <c r="G194" s="4">
        <v>16</v>
      </c>
      <c r="H194" s="538"/>
      <c r="I194" s="541"/>
    </row>
    <row r="195" spans="1:9" x14ac:dyDescent="0.25">
      <c r="A195" s="500"/>
      <c r="B195" s="497"/>
      <c r="C195" s="501" t="s">
        <v>1462</v>
      </c>
      <c r="D195" s="501"/>
      <c r="E195" s="13"/>
      <c r="F195" s="528"/>
      <c r="G195" s="4"/>
      <c r="H195" s="538"/>
      <c r="I195" s="541"/>
    </row>
    <row r="196" spans="1:9" x14ac:dyDescent="0.25">
      <c r="A196" s="498" t="s">
        <v>1460</v>
      </c>
      <c r="B196" s="497" t="s">
        <v>1461</v>
      </c>
      <c r="C196" s="497" t="s">
        <v>248</v>
      </c>
      <c r="D196" s="497"/>
      <c r="E196" s="23"/>
      <c r="F196" s="528"/>
      <c r="G196" s="4"/>
      <c r="H196" s="538"/>
      <c r="I196" s="541"/>
    </row>
    <row r="197" spans="1:9" x14ac:dyDescent="0.25">
      <c r="A197" s="499"/>
      <c r="B197" s="497"/>
      <c r="C197" s="13" t="s">
        <v>1476</v>
      </c>
      <c r="D197" s="24" t="s">
        <v>16</v>
      </c>
      <c r="E197" s="24">
        <v>42</v>
      </c>
      <c r="F197" s="528"/>
      <c r="G197" s="4">
        <v>42</v>
      </c>
      <c r="H197" s="538"/>
      <c r="I197" s="541"/>
    </row>
    <row r="198" spans="1:9" x14ac:dyDescent="0.25">
      <c r="A198" s="500"/>
      <c r="B198" s="497"/>
      <c r="C198" s="501" t="s">
        <v>1462</v>
      </c>
      <c r="D198" s="501"/>
      <c r="E198" s="13"/>
      <c r="F198" s="528"/>
      <c r="G198" s="4"/>
      <c r="H198" s="538"/>
      <c r="I198" s="541"/>
    </row>
    <row r="199" spans="1:9" x14ac:dyDescent="0.25">
      <c r="A199" s="498" t="s">
        <v>1463</v>
      </c>
      <c r="B199" s="497" t="s">
        <v>1464</v>
      </c>
      <c r="C199" s="497" t="s">
        <v>248</v>
      </c>
      <c r="D199" s="497"/>
      <c r="E199" s="23"/>
      <c r="F199" s="528"/>
      <c r="G199" s="4"/>
      <c r="H199" s="538"/>
      <c r="I199" s="541"/>
    </row>
    <row r="200" spans="1:9" x14ac:dyDescent="0.25">
      <c r="A200" s="499"/>
      <c r="B200" s="497"/>
      <c r="C200" s="13" t="s">
        <v>1476</v>
      </c>
      <c r="D200" s="24" t="s">
        <v>16</v>
      </c>
      <c r="E200" s="24">
        <v>219</v>
      </c>
      <c r="F200" s="528"/>
      <c r="G200" s="4">
        <v>219</v>
      </c>
      <c r="H200" s="538"/>
      <c r="I200" s="541"/>
    </row>
    <row r="201" spans="1:9" x14ac:dyDescent="0.25">
      <c r="A201" s="500"/>
      <c r="B201" s="497"/>
      <c r="C201" s="501" t="s">
        <v>1462</v>
      </c>
      <c r="D201" s="501"/>
      <c r="E201" s="13"/>
      <c r="F201" s="528"/>
      <c r="G201" s="4"/>
      <c r="H201" s="538"/>
      <c r="I201" s="541"/>
    </row>
    <row r="202" spans="1:9" x14ac:dyDescent="0.25">
      <c r="A202" s="498" t="s">
        <v>1465</v>
      </c>
      <c r="B202" s="497" t="s">
        <v>1466</v>
      </c>
      <c r="C202" s="497" t="s">
        <v>248</v>
      </c>
      <c r="D202" s="497"/>
      <c r="E202" s="23"/>
      <c r="F202" s="528"/>
      <c r="G202" s="4"/>
      <c r="H202" s="538"/>
      <c r="I202" s="541"/>
    </row>
    <row r="203" spans="1:9" x14ac:dyDescent="0.25">
      <c r="A203" s="499"/>
      <c r="B203" s="497"/>
      <c r="C203" s="13" t="s">
        <v>1476</v>
      </c>
      <c r="D203" s="24" t="s">
        <v>16</v>
      </c>
      <c r="E203" s="24">
        <v>81</v>
      </c>
      <c r="F203" s="528"/>
      <c r="G203" s="4">
        <v>81</v>
      </c>
      <c r="H203" s="538"/>
      <c r="I203" s="541"/>
    </row>
    <row r="204" spans="1:9" x14ac:dyDescent="0.25">
      <c r="A204" s="500"/>
      <c r="B204" s="497"/>
      <c r="C204" s="501" t="s">
        <v>1462</v>
      </c>
      <c r="D204" s="501"/>
      <c r="E204" s="13"/>
      <c r="F204" s="528"/>
      <c r="G204" s="4"/>
      <c r="H204" s="538"/>
      <c r="I204" s="541"/>
    </row>
    <row r="205" spans="1:9" x14ac:dyDescent="0.25">
      <c r="A205" s="498" t="s">
        <v>1467</v>
      </c>
      <c r="B205" s="497" t="s">
        <v>449</v>
      </c>
      <c r="C205" s="497" t="s">
        <v>248</v>
      </c>
      <c r="D205" s="497"/>
      <c r="E205" s="23"/>
      <c r="F205" s="528"/>
      <c r="G205" s="4"/>
      <c r="H205" s="538"/>
      <c r="I205" s="541"/>
    </row>
    <row r="206" spans="1:9" x14ac:dyDescent="0.25">
      <c r="A206" s="499"/>
      <c r="B206" s="497"/>
      <c r="C206" s="13" t="s">
        <v>1476</v>
      </c>
      <c r="D206" s="24" t="s">
        <v>16</v>
      </c>
      <c r="E206" s="24">
        <v>32</v>
      </c>
      <c r="F206" s="528"/>
      <c r="G206" s="4">
        <v>32</v>
      </c>
      <c r="H206" s="538"/>
      <c r="I206" s="541"/>
    </row>
    <row r="207" spans="1:9" x14ac:dyDescent="0.25">
      <c r="A207" s="500"/>
      <c r="B207" s="497"/>
      <c r="C207" s="501" t="s">
        <v>1462</v>
      </c>
      <c r="D207" s="501"/>
      <c r="E207" s="13"/>
      <c r="F207" s="528"/>
      <c r="G207" s="4"/>
      <c r="H207" s="538"/>
      <c r="I207" s="541"/>
    </row>
    <row r="208" spans="1:9" x14ac:dyDescent="0.25">
      <c r="A208" s="498" t="s">
        <v>1468</v>
      </c>
      <c r="B208" s="497" t="s">
        <v>451</v>
      </c>
      <c r="C208" s="497" t="s">
        <v>248</v>
      </c>
      <c r="D208" s="497"/>
      <c r="E208" s="23"/>
      <c r="F208" s="528"/>
      <c r="G208" s="371"/>
      <c r="H208" s="538"/>
      <c r="I208" s="541"/>
    </row>
    <row r="209" spans="1:9" x14ac:dyDescent="0.25">
      <c r="A209" s="499"/>
      <c r="B209" s="497"/>
      <c r="C209" s="13" t="s">
        <v>1476</v>
      </c>
      <c r="D209" s="24" t="s">
        <v>16</v>
      </c>
      <c r="E209" s="24">
        <v>48</v>
      </c>
      <c r="F209" s="528"/>
      <c r="G209" s="171">
        <v>48</v>
      </c>
      <c r="H209" s="538"/>
      <c r="I209" s="541"/>
    </row>
    <row r="210" spans="1:9" x14ac:dyDescent="0.25">
      <c r="A210" s="500"/>
      <c r="B210" s="497"/>
      <c r="C210" s="501" t="s">
        <v>1469</v>
      </c>
      <c r="D210" s="501"/>
      <c r="E210" s="13"/>
      <c r="F210" s="528"/>
      <c r="G210" s="4"/>
      <c r="H210" s="538"/>
      <c r="I210" s="541"/>
    </row>
    <row r="211" spans="1:9" x14ac:dyDescent="0.25">
      <c r="A211" s="498" t="s">
        <v>1470</v>
      </c>
      <c r="B211" s="497" t="s">
        <v>454</v>
      </c>
      <c r="C211" s="497" t="s">
        <v>248</v>
      </c>
      <c r="D211" s="497"/>
      <c r="E211" s="23"/>
      <c r="F211" s="528"/>
      <c r="G211" s="4"/>
      <c r="H211" s="538"/>
      <c r="I211" s="541"/>
    </row>
    <row r="212" spans="1:9" x14ac:dyDescent="0.25">
      <c r="A212" s="499"/>
      <c r="B212" s="497"/>
      <c r="C212" s="13" t="s">
        <v>1476</v>
      </c>
      <c r="D212" s="24" t="s">
        <v>16</v>
      </c>
      <c r="E212" s="24">
        <v>22</v>
      </c>
      <c r="F212" s="528"/>
      <c r="G212" s="4">
        <v>22</v>
      </c>
      <c r="H212" s="538"/>
      <c r="I212" s="541"/>
    </row>
    <row r="213" spans="1:9" x14ac:dyDescent="0.25">
      <c r="A213" s="500"/>
      <c r="B213" s="497"/>
      <c r="C213" s="501" t="s">
        <v>1462</v>
      </c>
      <c r="D213" s="501"/>
      <c r="E213" s="13"/>
      <c r="F213" s="528"/>
      <c r="G213" s="4"/>
      <c r="H213" s="538"/>
      <c r="I213" s="541"/>
    </row>
    <row r="214" spans="1:9" x14ac:dyDescent="0.25">
      <c r="A214" s="498" t="s">
        <v>1471</v>
      </c>
      <c r="B214" s="497" t="s">
        <v>1478</v>
      </c>
      <c r="C214" s="497" t="s">
        <v>248</v>
      </c>
      <c r="D214" s="497"/>
      <c r="E214" s="23"/>
      <c r="F214" s="528"/>
      <c r="G214" s="4"/>
      <c r="H214" s="538"/>
      <c r="I214" s="541"/>
    </row>
    <row r="215" spans="1:9" x14ac:dyDescent="0.25">
      <c r="A215" s="499"/>
      <c r="B215" s="497"/>
      <c r="C215" s="13" t="s">
        <v>1476</v>
      </c>
      <c r="D215" s="24" t="s">
        <v>16</v>
      </c>
      <c r="E215" s="24">
        <v>112</v>
      </c>
      <c r="F215" s="528"/>
      <c r="G215" s="4">
        <v>112</v>
      </c>
      <c r="H215" s="538"/>
      <c r="I215" s="541"/>
    </row>
    <row r="216" spans="1:9" x14ac:dyDescent="0.25">
      <c r="A216" s="500"/>
      <c r="B216" s="497"/>
      <c r="C216" s="501" t="s">
        <v>1472</v>
      </c>
      <c r="D216" s="501"/>
      <c r="E216" s="13"/>
      <c r="F216" s="528"/>
      <c r="G216" s="4"/>
      <c r="H216" s="538"/>
      <c r="I216" s="541"/>
    </row>
    <row r="217" spans="1:9" x14ac:dyDescent="0.25">
      <c r="A217" s="498" t="s">
        <v>1473</v>
      </c>
      <c r="B217" s="497" t="s">
        <v>456</v>
      </c>
      <c r="C217" s="497" t="s">
        <v>248</v>
      </c>
      <c r="D217" s="497"/>
      <c r="E217" s="23"/>
      <c r="F217" s="528"/>
      <c r="G217" s="4"/>
      <c r="H217" s="538"/>
      <c r="I217" s="541"/>
    </row>
    <row r="218" spans="1:9" x14ac:dyDescent="0.25">
      <c r="A218" s="499"/>
      <c r="B218" s="497"/>
      <c r="C218" s="13" t="s">
        <v>1476</v>
      </c>
      <c r="D218" s="24" t="s">
        <v>16</v>
      </c>
      <c r="E218" s="24">
        <v>80</v>
      </c>
      <c r="F218" s="528"/>
      <c r="G218" s="4">
        <v>80</v>
      </c>
      <c r="H218" s="538"/>
      <c r="I218" s="541"/>
    </row>
    <row r="219" spans="1:9" x14ac:dyDescent="0.25">
      <c r="A219" s="499"/>
      <c r="B219" s="497"/>
      <c r="C219" s="13" t="s">
        <v>1476</v>
      </c>
      <c r="D219" s="24" t="s">
        <v>16</v>
      </c>
      <c r="E219" s="24">
        <v>252</v>
      </c>
      <c r="F219" s="528"/>
      <c r="G219" s="4">
        <v>252</v>
      </c>
      <c r="H219" s="538"/>
      <c r="I219" s="541"/>
    </row>
    <row r="220" spans="1:9" x14ac:dyDescent="0.25">
      <c r="A220" s="500"/>
      <c r="B220" s="497"/>
      <c r="C220" s="501" t="s">
        <v>1472</v>
      </c>
      <c r="D220" s="501"/>
      <c r="E220" s="13"/>
      <c r="F220" s="528"/>
      <c r="G220" s="4"/>
      <c r="H220" s="538"/>
      <c r="I220" s="541"/>
    </row>
    <row r="221" spans="1:9" x14ac:dyDescent="0.25">
      <c r="A221" s="498" t="s">
        <v>1474</v>
      </c>
      <c r="B221" s="497" t="s">
        <v>459</v>
      </c>
      <c r="C221" s="497" t="s">
        <v>248</v>
      </c>
      <c r="D221" s="497"/>
      <c r="E221" s="23"/>
      <c r="F221" s="528"/>
      <c r="G221" s="4"/>
      <c r="H221" s="538"/>
      <c r="I221" s="541"/>
    </row>
    <row r="222" spans="1:9" x14ac:dyDescent="0.25">
      <c r="A222" s="499"/>
      <c r="B222" s="497"/>
      <c r="C222" s="13" t="s">
        <v>1476</v>
      </c>
      <c r="D222" s="24" t="s">
        <v>16</v>
      </c>
      <c r="E222" s="24">
        <v>48</v>
      </c>
      <c r="F222" s="528"/>
      <c r="G222" s="4">
        <v>48</v>
      </c>
      <c r="H222" s="538"/>
      <c r="I222" s="541"/>
    </row>
    <row r="223" spans="1:9" x14ac:dyDescent="0.25">
      <c r="A223" s="500"/>
      <c r="B223" s="497"/>
      <c r="C223" s="501" t="s">
        <v>1472</v>
      </c>
      <c r="D223" s="501"/>
      <c r="E223" s="13"/>
      <c r="F223" s="528"/>
      <c r="G223" s="4"/>
      <c r="H223" s="538"/>
      <c r="I223" s="541"/>
    </row>
    <row r="224" spans="1:9" x14ac:dyDescent="0.25">
      <c r="A224" s="498" t="s">
        <v>1538</v>
      </c>
      <c r="B224" s="497" t="s">
        <v>460</v>
      </c>
      <c r="C224" s="497" t="s">
        <v>248</v>
      </c>
      <c r="D224" s="497"/>
      <c r="E224" s="23"/>
      <c r="F224" s="528"/>
      <c r="G224" s="4"/>
      <c r="H224" s="538"/>
      <c r="I224" s="541"/>
    </row>
    <row r="225" spans="1:9" x14ac:dyDescent="0.25">
      <c r="A225" s="499"/>
      <c r="B225" s="497"/>
      <c r="C225" s="13" t="s">
        <v>1476</v>
      </c>
      <c r="D225" s="24" t="s">
        <v>16</v>
      </c>
      <c r="E225" s="24">
        <v>32</v>
      </c>
      <c r="F225" s="528"/>
      <c r="G225" s="4">
        <v>32</v>
      </c>
      <c r="H225" s="538"/>
      <c r="I225" s="541"/>
    </row>
    <row r="226" spans="1:9" ht="25.5" customHeight="1" x14ac:dyDescent="0.25">
      <c r="A226" s="500"/>
      <c r="B226" s="497"/>
      <c r="C226" s="501" t="s">
        <v>1475</v>
      </c>
      <c r="D226" s="501"/>
      <c r="E226" s="13"/>
      <c r="F226" s="528"/>
      <c r="G226" s="4"/>
      <c r="H226" s="539"/>
      <c r="I226" s="542"/>
    </row>
    <row r="227" spans="1:9" x14ac:dyDescent="0.25">
      <c r="A227" s="524" t="s">
        <v>913</v>
      </c>
      <c r="B227" s="525"/>
      <c r="C227" s="525"/>
      <c r="D227" s="526"/>
      <c r="E227" s="377"/>
      <c r="F227" s="221">
        <f>F78</f>
        <v>215.4</v>
      </c>
      <c r="G227" s="221"/>
      <c r="H227" s="221">
        <f>H78</f>
        <v>215.4</v>
      </c>
      <c r="I227" s="221" t="str">
        <f>I78</f>
        <v>100%</v>
      </c>
    </row>
    <row r="228" spans="1:9" ht="14.45" customHeight="1" x14ac:dyDescent="0.25">
      <c r="A228" s="521" t="s">
        <v>836</v>
      </c>
      <c r="B228" s="522"/>
      <c r="C228" s="522"/>
      <c r="D228" s="523"/>
      <c r="E228" s="186"/>
      <c r="F228" s="126">
        <f>+F59+F63+F70+F76+F227</f>
        <v>748.09999999999991</v>
      </c>
      <c r="G228" s="126"/>
      <c r="H228" s="126">
        <f>H227+H76+H70+H63+H59</f>
        <v>748.09999999999991</v>
      </c>
      <c r="I228" s="222" t="s">
        <v>1629</v>
      </c>
    </row>
    <row r="229" spans="1:9" ht="14.45" customHeight="1" x14ac:dyDescent="0.25">
      <c r="A229" s="521" t="s">
        <v>34</v>
      </c>
      <c r="B229" s="522"/>
      <c r="C229" s="522"/>
      <c r="D229" s="523"/>
      <c r="E229" s="186"/>
      <c r="F229" s="126">
        <f>+F228+F54+F49</f>
        <v>2424.5</v>
      </c>
      <c r="G229" s="126"/>
      <c r="H229" s="126">
        <f>H228+H54+H49</f>
        <v>2424.5</v>
      </c>
      <c r="I229" s="222" t="s">
        <v>1629</v>
      </c>
    </row>
    <row r="230" spans="1:9" ht="14.45" customHeight="1" x14ac:dyDescent="0.25"/>
    <row r="231" spans="1:9" ht="14.45" customHeight="1" x14ac:dyDescent="0.25"/>
    <row r="232" spans="1:9" ht="14.45" customHeight="1" x14ac:dyDescent="0.25"/>
    <row r="233" spans="1:9" ht="14.45" customHeight="1" x14ac:dyDescent="0.25"/>
    <row r="234" spans="1:9" ht="14.45" customHeight="1" x14ac:dyDescent="0.25"/>
    <row r="236" spans="1:9" ht="14.45" customHeight="1" x14ac:dyDescent="0.25"/>
    <row r="237" spans="1:9" ht="14.45" customHeight="1" x14ac:dyDescent="0.25"/>
    <row r="238" spans="1:9" ht="14.45" customHeight="1" x14ac:dyDescent="0.25"/>
    <row r="239" spans="1:9" ht="14.45" customHeight="1" x14ac:dyDescent="0.25"/>
    <row r="240" spans="1:9" ht="14.45" customHeight="1" x14ac:dyDescent="0.25"/>
    <row r="242" ht="14.45" customHeight="1" x14ac:dyDescent="0.25"/>
    <row r="243" ht="14.45" customHeight="1" x14ac:dyDescent="0.25"/>
    <row r="244" ht="14.45" customHeight="1" x14ac:dyDescent="0.25"/>
    <row r="245" ht="14.45" customHeight="1" x14ac:dyDescent="0.25"/>
    <row r="246" ht="14.45" customHeight="1" x14ac:dyDescent="0.25"/>
    <row r="248" ht="14.45" customHeight="1" x14ac:dyDescent="0.25"/>
    <row r="249" ht="14.45" customHeight="1" x14ac:dyDescent="0.25"/>
    <row r="251" ht="14.45" customHeight="1" x14ac:dyDescent="0.25"/>
    <row r="252" ht="14.45" customHeight="1" x14ac:dyDescent="0.25"/>
    <row r="254" ht="14.45" customHeight="1" x14ac:dyDescent="0.25"/>
    <row r="255" ht="14.45" customHeight="1" x14ac:dyDescent="0.25"/>
    <row r="257" ht="14.45" customHeight="1" x14ac:dyDescent="0.25"/>
    <row r="258" ht="14.45" customHeight="1" x14ac:dyDescent="0.25"/>
    <row r="260" ht="14.45" customHeight="1" x14ac:dyDescent="0.25"/>
    <row r="261" ht="14.45" customHeight="1" x14ac:dyDescent="0.25"/>
    <row r="263" ht="14.45" customHeight="1" x14ac:dyDescent="0.25"/>
    <row r="264" ht="14.45" customHeight="1" x14ac:dyDescent="0.25"/>
    <row r="266" ht="14.45" customHeight="1" x14ac:dyDescent="0.25"/>
    <row r="267" ht="14.45" customHeight="1" x14ac:dyDescent="0.25"/>
    <row r="269" ht="14.45" customHeight="1" x14ac:dyDescent="0.25"/>
    <row r="270" ht="14.45" customHeight="1" x14ac:dyDescent="0.25"/>
    <row r="272" ht="14.45" customHeight="1" x14ac:dyDescent="0.25"/>
    <row r="273" ht="14.45" customHeight="1" x14ac:dyDescent="0.25"/>
    <row r="275" ht="14.45" customHeight="1" x14ac:dyDescent="0.25"/>
    <row r="278" ht="14.45" customHeight="1" x14ac:dyDescent="0.25"/>
    <row r="279" ht="14.45" customHeight="1" x14ac:dyDescent="0.25"/>
    <row r="281" ht="14.45" customHeight="1" x14ac:dyDescent="0.25"/>
    <row r="282" ht="14.45" customHeight="1" x14ac:dyDescent="0.25"/>
    <row r="284" ht="14.45" customHeight="1" x14ac:dyDescent="0.25"/>
    <row r="285" ht="14.45" customHeight="1" x14ac:dyDescent="0.25"/>
    <row r="287" ht="14.45" customHeight="1" x14ac:dyDescent="0.25"/>
    <row r="290" ht="14.45" customHeight="1" x14ac:dyDescent="0.25"/>
    <row r="291" ht="14.45" customHeight="1" x14ac:dyDescent="0.25"/>
    <row r="293" ht="14.45" customHeight="1" x14ac:dyDescent="0.25"/>
    <row r="294" ht="14.45" customHeight="1" x14ac:dyDescent="0.25"/>
    <row r="296" ht="14.45" customHeight="1" x14ac:dyDescent="0.25"/>
    <row r="297" ht="14.45" customHeight="1" x14ac:dyDescent="0.25"/>
    <row r="299" ht="14.45" customHeight="1" x14ac:dyDescent="0.25"/>
    <row r="300" ht="14.45" customHeight="1" x14ac:dyDescent="0.25"/>
    <row r="302" ht="14.45" customHeight="1" x14ac:dyDescent="0.25"/>
    <row r="303" ht="14.45" customHeight="1" x14ac:dyDescent="0.25"/>
    <row r="305" ht="14.45" customHeight="1" x14ac:dyDescent="0.25"/>
    <row r="306" ht="14.45" customHeight="1" x14ac:dyDescent="0.25"/>
    <row r="308" ht="14.45" customHeight="1" x14ac:dyDescent="0.25"/>
    <row r="309" ht="14.45" customHeight="1" x14ac:dyDescent="0.25"/>
    <row r="311" ht="14.45" customHeight="1" x14ac:dyDescent="0.25"/>
    <row r="312" ht="14.45" customHeight="1" x14ac:dyDescent="0.25"/>
    <row r="314" ht="14.45" customHeight="1" x14ac:dyDescent="0.25"/>
    <row r="315" ht="14.45" customHeight="1" x14ac:dyDescent="0.25"/>
    <row r="317" ht="14.45" customHeight="1" x14ac:dyDescent="0.25"/>
  </sheetData>
  <mergeCells count="288">
    <mergeCell ref="G79:G80"/>
    <mergeCell ref="H78:H226"/>
    <mergeCell ref="I78:I226"/>
    <mergeCell ref="G4:I4"/>
    <mergeCell ref="G5:G6"/>
    <mergeCell ref="H5:H6"/>
    <mergeCell ref="I5:I6"/>
    <mergeCell ref="H10:H13"/>
    <mergeCell ref="I10:I13"/>
    <mergeCell ref="H14:H17"/>
    <mergeCell ref="I14:I17"/>
    <mergeCell ref="H18:H21"/>
    <mergeCell ref="I18:I21"/>
    <mergeCell ref="H22:H31"/>
    <mergeCell ref="I22:I31"/>
    <mergeCell ref="H36:H37"/>
    <mergeCell ref="I36:I37"/>
    <mergeCell ref="H40:H46"/>
    <mergeCell ref="A8:I8"/>
    <mergeCell ref="A9:I9"/>
    <mergeCell ref="A59:D59"/>
    <mergeCell ref="C10:D10"/>
    <mergeCell ref="B10:B13"/>
    <mergeCell ref="A10:A13"/>
    <mergeCell ref="E79:E80"/>
    <mergeCell ref="E4:F4"/>
    <mergeCell ref="E5:E6"/>
    <mergeCell ref="F5:F6"/>
    <mergeCell ref="J151:J160"/>
    <mergeCell ref="C216:D216"/>
    <mergeCell ref="A217:A220"/>
    <mergeCell ref="B217:B220"/>
    <mergeCell ref="A221:A223"/>
    <mergeCell ref="B221:B223"/>
    <mergeCell ref="C221:D221"/>
    <mergeCell ref="C223:D223"/>
    <mergeCell ref="C220:D220"/>
    <mergeCell ref="C192:D192"/>
    <mergeCell ref="C193:D193"/>
    <mergeCell ref="C189:D189"/>
    <mergeCell ref="C205:D205"/>
    <mergeCell ref="C199:D199"/>
    <mergeCell ref="A196:A198"/>
    <mergeCell ref="B196:B198"/>
    <mergeCell ref="C198:D198"/>
    <mergeCell ref="A199:A201"/>
    <mergeCell ref="B199:B201"/>
    <mergeCell ref="A193:A195"/>
    <mergeCell ref="B193:B195"/>
    <mergeCell ref="C195:D195"/>
    <mergeCell ref="C196:D196"/>
    <mergeCell ref="A224:A226"/>
    <mergeCell ref="B224:B226"/>
    <mergeCell ref="C224:D224"/>
    <mergeCell ref="C226:D226"/>
    <mergeCell ref="F78:F226"/>
    <mergeCell ref="C145:D145"/>
    <mergeCell ref="C163:D163"/>
    <mergeCell ref="C169:D169"/>
    <mergeCell ref="C160:D160"/>
    <mergeCell ref="C130:D130"/>
    <mergeCell ref="C127:D127"/>
    <mergeCell ref="C118:D118"/>
    <mergeCell ref="C97:D97"/>
    <mergeCell ref="C84:D84"/>
    <mergeCell ref="C190:D190"/>
    <mergeCell ref="C174:D174"/>
    <mergeCell ref="C177:D177"/>
    <mergeCell ref="A175:A177"/>
    <mergeCell ref="B175:B177"/>
    <mergeCell ref="C175:D175"/>
    <mergeCell ref="C180:D180"/>
    <mergeCell ref="A227:D227"/>
    <mergeCell ref="A77:I77"/>
    <mergeCell ref="C211:D211"/>
    <mergeCell ref="C217:D217"/>
    <mergeCell ref="C208:D208"/>
    <mergeCell ref="A208:A210"/>
    <mergeCell ref="B208:B210"/>
    <mergeCell ref="C210:D210"/>
    <mergeCell ref="A211:A213"/>
    <mergeCell ref="B211:B213"/>
    <mergeCell ref="C213:D213"/>
    <mergeCell ref="A214:A216"/>
    <mergeCell ref="B214:B216"/>
    <mergeCell ref="C214:D214"/>
    <mergeCell ref="C204:D204"/>
    <mergeCell ref="C207:D207"/>
    <mergeCell ref="C201:D201"/>
    <mergeCell ref="A202:A204"/>
    <mergeCell ref="B202:B204"/>
    <mergeCell ref="C202:D202"/>
    <mergeCell ref="A205:A207"/>
    <mergeCell ref="B205:B207"/>
    <mergeCell ref="A190:A192"/>
    <mergeCell ref="B190:B192"/>
    <mergeCell ref="B160:B162"/>
    <mergeCell ref="C162:D162"/>
    <mergeCell ref="A163:A165"/>
    <mergeCell ref="B163:B165"/>
    <mergeCell ref="C165:D165"/>
    <mergeCell ref="A166:A168"/>
    <mergeCell ref="B166:B168"/>
    <mergeCell ref="C166:D166"/>
    <mergeCell ref="A187:A189"/>
    <mergeCell ref="B187:B189"/>
    <mergeCell ref="C187:D187"/>
    <mergeCell ref="C181:D181"/>
    <mergeCell ref="C184:D184"/>
    <mergeCell ref="A178:A180"/>
    <mergeCell ref="B178:B180"/>
    <mergeCell ref="C178:D178"/>
    <mergeCell ref="A181:A183"/>
    <mergeCell ref="B181:B183"/>
    <mergeCell ref="C183:D183"/>
    <mergeCell ref="A184:A186"/>
    <mergeCell ref="B184:B186"/>
    <mergeCell ref="C186:D186"/>
    <mergeCell ref="A160:A162"/>
    <mergeCell ref="A130:A132"/>
    <mergeCell ref="B130:B132"/>
    <mergeCell ref="C132:D132"/>
    <mergeCell ref="C123:D123"/>
    <mergeCell ref="C126:D126"/>
    <mergeCell ref="A121:A123"/>
    <mergeCell ref="B121:B123"/>
    <mergeCell ref="C121:D121"/>
    <mergeCell ref="A124:A126"/>
    <mergeCell ref="B124:B126"/>
    <mergeCell ref="C124:D124"/>
    <mergeCell ref="C112:D112"/>
    <mergeCell ref="A115:A117"/>
    <mergeCell ref="B115:B117"/>
    <mergeCell ref="C117:D117"/>
    <mergeCell ref="A118:A120"/>
    <mergeCell ref="B118:B120"/>
    <mergeCell ref="C120:D120"/>
    <mergeCell ref="A127:A129"/>
    <mergeCell ref="B127:B129"/>
    <mergeCell ref="C129:D129"/>
    <mergeCell ref="C99:D99"/>
    <mergeCell ref="A100:A102"/>
    <mergeCell ref="B100:B102"/>
    <mergeCell ref="C100:D100"/>
    <mergeCell ref="C114:D114"/>
    <mergeCell ref="C115:D115"/>
    <mergeCell ref="C93:D93"/>
    <mergeCell ref="C96:D96"/>
    <mergeCell ref="A91:A93"/>
    <mergeCell ref="B91:B93"/>
    <mergeCell ref="C91:D91"/>
    <mergeCell ref="A94:A96"/>
    <mergeCell ref="B94:B96"/>
    <mergeCell ref="C94:D94"/>
    <mergeCell ref="A103:A105"/>
    <mergeCell ref="B103:B105"/>
    <mergeCell ref="C105:D105"/>
    <mergeCell ref="A106:A108"/>
    <mergeCell ref="B106:B108"/>
    <mergeCell ref="C108:D108"/>
    <mergeCell ref="C111:D111"/>
    <mergeCell ref="C102:D102"/>
    <mergeCell ref="A112:A114"/>
    <mergeCell ref="B112:B114"/>
    <mergeCell ref="A229:D229"/>
    <mergeCell ref="A50:I50"/>
    <mergeCell ref="A48:D48"/>
    <mergeCell ref="A49:D49"/>
    <mergeCell ref="A54:D54"/>
    <mergeCell ref="A55:I55"/>
    <mergeCell ref="A56:I56"/>
    <mergeCell ref="A228:D228"/>
    <mergeCell ref="A60:I60"/>
    <mergeCell ref="A109:A111"/>
    <mergeCell ref="B109:B111"/>
    <mergeCell ref="C109:D109"/>
    <mergeCell ref="A148:A150"/>
    <mergeCell ref="C168:D168"/>
    <mergeCell ref="A169:A171"/>
    <mergeCell ref="B169:B171"/>
    <mergeCell ref="C171:D171"/>
    <mergeCell ref="A172:A174"/>
    <mergeCell ref="B172:B174"/>
    <mergeCell ref="C172:D172"/>
    <mergeCell ref="C148:D148"/>
    <mergeCell ref="B148:B150"/>
    <mergeCell ref="C153:D153"/>
    <mergeCell ref="C154:D154"/>
    <mergeCell ref="F40:F46"/>
    <mergeCell ref="A36:A37"/>
    <mergeCell ref="B36:B37"/>
    <mergeCell ref="F36:F37"/>
    <mergeCell ref="A34:D34"/>
    <mergeCell ref="A26:A27"/>
    <mergeCell ref="I40:I46"/>
    <mergeCell ref="C85:D85"/>
    <mergeCell ref="C88:D88"/>
    <mergeCell ref="A41:A42"/>
    <mergeCell ref="A78:A81"/>
    <mergeCell ref="C78:D78"/>
    <mergeCell ref="C81:D81"/>
    <mergeCell ref="C79:C80"/>
    <mergeCell ref="D79:D80"/>
    <mergeCell ref="A82:A84"/>
    <mergeCell ref="B82:B84"/>
    <mergeCell ref="C82:D82"/>
    <mergeCell ref="A85:A87"/>
    <mergeCell ref="B85:B87"/>
    <mergeCell ref="C87:D87"/>
    <mergeCell ref="A88:A90"/>
    <mergeCell ref="B88:B90"/>
    <mergeCell ref="C90:D90"/>
    <mergeCell ref="A2:I2"/>
    <mergeCell ref="A3:I3"/>
    <mergeCell ref="A4:A6"/>
    <mergeCell ref="B4:B6"/>
    <mergeCell ref="C4:C6"/>
    <mergeCell ref="D4:D6"/>
    <mergeCell ref="A1:I1"/>
    <mergeCell ref="A76:D76"/>
    <mergeCell ref="A64:I64"/>
    <mergeCell ref="A70:D70"/>
    <mergeCell ref="A63:D63"/>
    <mergeCell ref="F72:F75"/>
    <mergeCell ref="F65:F69"/>
    <mergeCell ref="A71:I71"/>
    <mergeCell ref="H65:H69"/>
    <mergeCell ref="I65:I69"/>
    <mergeCell ref="H72:H75"/>
    <mergeCell ref="I72:I75"/>
    <mergeCell ref="B41:B42"/>
    <mergeCell ref="A38:D38"/>
    <mergeCell ref="A39:I39"/>
    <mergeCell ref="B24:B25"/>
    <mergeCell ref="A24:A25"/>
    <mergeCell ref="A35:I35"/>
    <mergeCell ref="F10:F13"/>
    <mergeCell ref="F14:F17"/>
    <mergeCell ref="F18:F21"/>
    <mergeCell ref="F22:F31"/>
    <mergeCell ref="A28:A29"/>
    <mergeCell ref="B28:B29"/>
    <mergeCell ref="A30:A31"/>
    <mergeCell ref="B30:B31"/>
    <mergeCell ref="A18:A21"/>
    <mergeCell ref="B18:B21"/>
    <mergeCell ref="C18:D18"/>
    <mergeCell ref="B26:B27"/>
    <mergeCell ref="A22:A23"/>
    <mergeCell ref="B22:B23"/>
    <mergeCell ref="A14:A17"/>
    <mergeCell ref="B14:B17"/>
    <mergeCell ref="C14:D14"/>
    <mergeCell ref="C159:D159"/>
    <mergeCell ref="C150:D150"/>
    <mergeCell ref="A154:A156"/>
    <mergeCell ref="B154:B156"/>
    <mergeCell ref="C156:D156"/>
    <mergeCell ref="A157:A159"/>
    <mergeCell ref="B157:B159"/>
    <mergeCell ref="C157:D157"/>
    <mergeCell ref="A151:A153"/>
    <mergeCell ref="B151:B153"/>
    <mergeCell ref="C151:D151"/>
    <mergeCell ref="C142:D142"/>
    <mergeCell ref="A142:A144"/>
    <mergeCell ref="B142:B144"/>
    <mergeCell ref="B78:B81"/>
    <mergeCell ref="A145:A147"/>
    <mergeCell ref="B145:B147"/>
    <mergeCell ref="C147:D147"/>
    <mergeCell ref="C103:D103"/>
    <mergeCell ref="C106:D106"/>
    <mergeCell ref="C144:D144"/>
    <mergeCell ref="C133:D133"/>
    <mergeCell ref="A136:A138"/>
    <mergeCell ref="B136:B138"/>
    <mergeCell ref="C136:D136"/>
    <mergeCell ref="A133:A135"/>
    <mergeCell ref="B133:B135"/>
    <mergeCell ref="C138:D138"/>
    <mergeCell ref="C141:D141"/>
    <mergeCell ref="C135:D135"/>
    <mergeCell ref="A139:A141"/>
    <mergeCell ref="B139:B141"/>
    <mergeCell ref="C139:D139"/>
    <mergeCell ref="A97:A99"/>
    <mergeCell ref="B97:B99"/>
  </mergeCells>
  <pageMargins left="0.25" right="0.25" top="0.75" bottom="0.75" header="0.3" footer="0.3"/>
  <pageSetup paperSize="9" scale="9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I592"/>
  <sheetViews>
    <sheetView tabSelected="1" view="pageBreakPreview" topLeftCell="A538" zoomScale="80" zoomScaleNormal="92" zoomScaleSheetLayoutView="80" workbookViewId="0">
      <selection activeCell="H376" sqref="H376:H498"/>
    </sheetView>
  </sheetViews>
  <sheetFormatPr defaultColWidth="8.85546875" defaultRowHeight="12.75" x14ac:dyDescent="0.2"/>
  <cols>
    <col min="1" max="1" width="5.85546875" style="270" bestFit="1" customWidth="1"/>
    <col min="2" max="2" width="52.5703125" style="271" customWidth="1"/>
    <col min="3" max="3" width="40.28515625" style="266" customWidth="1"/>
    <col min="4" max="4" width="8.85546875" style="272" customWidth="1"/>
    <col min="5" max="5" width="15.7109375" style="267" customWidth="1"/>
    <col min="6" max="6" width="15.5703125" style="269" customWidth="1"/>
    <col min="7" max="7" width="17.5703125" style="269" customWidth="1"/>
    <col min="8" max="8" width="18.140625" style="168" customWidth="1"/>
    <col min="9" max="9" width="20" style="168" customWidth="1"/>
    <col min="10" max="16384" width="8.85546875" style="168"/>
  </cols>
  <sheetData>
    <row r="1" spans="1:9" x14ac:dyDescent="0.2">
      <c r="A1" s="378" t="s">
        <v>47</v>
      </c>
      <c r="B1" s="378"/>
      <c r="C1" s="378"/>
      <c r="D1" s="378"/>
      <c r="E1" s="378"/>
      <c r="F1" s="378"/>
      <c r="G1" s="378"/>
    </row>
    <row r="2" spans="1:9" x14ac:dyDescent="0.2">
      <c r="A2" s="505" t="s">
        <v>36</v>
      </c>
      <c r="B2" s="505"/>
      <c r="C2" s="505"/>
      <c r="D2" s="505"/>
      <c r="E2" s="505"/>
      <c r="F2" s="505"/>
      <c r="G2" s="272"/>
    </row>
    <row r="3" spans="1:9" ht="48.6" customHeight="1" x14ac:dyDescent="0.2">
      <c r="A3" s="568" t="s">
        <v>1358</v>
      </c>
      <c r="B3" s="568"/>
      <c r="C3" s="568"/>
      <c r="D3" s="568"/>
      <c r="E3" s="568"/>
      <c r="F3" s="568"/>
      <c r="G3" s="369"/>
    </row>
    <row r="4" spans="1:9" x14ac:dyDescent="0.2">
      <c r="A4" s="503" t="s">
        <v>0</v>
      </c>
      <c r="B4" s="507" t="s">
        <v>1</v>
      </c>
      <c r="C4" s="507" t="s">
        <v>2</v>
      </c>
      <c r="D4" s="507" t="s">
        <v>4</v>
      </c>
      <c r="E4" s="529" t="s">
        <v>1622</v>
      </c>
      <c r="F4" s="530"/>
      <c r="G4" s="507" t="s">
        <v>1625</v>
      </c>
      <c r="H4" s="507"/>
      <c r="I4" s="507"/>
    </row>
    <row r="5" spans="1:9" x14ac:dyDescent="0.2">
      <c r="A5" s="503"/>
      <c r="B5" s="507"/>
      <c r="C5" s="507"/>
      <c r="D5" s="507"/>
      <c r="E5" s="531" t="s">
        <v>1623</v>
      </c>
      <c r="F5" s="566" t="s">
        <v>1624</v>
      </c>
      <c r="G5" s="531" t="s">
        <v>1623</v>
      </c>
      <c r="H5" s="566" t="s">
        <v>1624</v>
      </c>
      <c r="I5" s="566" t="s">
        <v>1628</v>
      </c>
    </row>
    <row r="6" spans="1:9" ht="42" customHeight="1" x14ac:dyDescent="0.2">
      <c r="A6" s="503"/>
      <c r="B6" s="507"/>
      <c r="C6" s="507"/>
      <c r="D6" s="507"/>
      <c r="E6" s="532"/>
      <c r="F6" s="567"/>
      <c r="G6" s="532"/>
      <c r="H6" s="567"/>
      <c r="I6" s="567"/>
    </row>
    <row r="7" spans="1:9" s="267" customFormat="1" x14ac:dyDescent="0.2">
      <c r="A7" s="26">
        <v>1</v>
      </c>
      <c r="B7" s="24">
        <v>2</v>
      </c>
      <c r="C7" s="24">
        <v>3</v>
      </c>
      <c r="D7" s="24">
        <v>4</v>
      </c>
      <c r="E7" s="24">
        <v>5</v>
      </c>
      <c r="F7" s="5">
        <v>6</v>
      </c>
      <c r="G7" s="5">
        <v>7</v>
      </c>
      <c r="H7" s="188">
        <v>8</v>
      </c>
      <c r="I7" s="188"/>
    </row>
    <row r="8" spans="1:9" x14ac:dyDescent="0.2">
      <c r="A8" s="503" t="s">
        <v>964</v>
      </c>
      <c r="B8" s="503"/>
      <c r="C8" s="503"/>
      <c r="D8" s="503"/>
      <c r="E8" s="503"/>
      <c r="F8" s="503"/>
      <c r="G8" s="26"/>
      <c r="H8" s="87"/>
      <c r="I8" s="87"/>
    </row>
    <row r="9" spans="1:9" ht="12.75" customHeight="1" x14ac:dyDescent="0.2">
      <c r="A9" s="503" t="s">
        <v>1096</v>
      </c>
      <c r="B9" s="503"/>
      <c r="C9" s="503"/>
      <c r="D9" s="503"/>
      <c r="E9" s="503"/>
      <c r="F9" s="503"/>
      <c r="G9" s="26"/>
      <c r="H9" s="87"/>
      <c r="I9" s="87"/>
    </row>
    <row r="10" spans="1:9" ht="14.45" customHeight="1" x14ac:dyDescent="0.2">
      <c r="A10" s="503" t="s">
        <v>195</v>
      </c>
      <c r="B10" s="569" t="s">
        <v>1376</v>
      </c>
      <c r="C10" s="503" t="s">
        <v>1097</v>
      </c>
      <c r="D10" s="503"/>
      <c r="E10" s="503"/>
      <c r="F10" s="503"/>
      <c r="G10" s="26"/>
      <c r="H10" s="87"/>
      <c r="I10" s="87"/>
    </row>
    <row r="11" spans="1:9" ht="25.5" x14ac:dyDescent="0.2">
      <c r="A11" s="503"/>
      <c r="B11" s="569"/>
      <c r="C11" s="13" t="s">
        <v>205</v>
      </c>
      <c r="D11" s="13"/>
      <c r="E11" s="13"/>
      <c r="F11" s="346"/>
      <c r="G11" s="346"/>
      <c r="H11" s="87"/>
      <c r="I11" s="87"/>
    </row>
    <row r="12" spans="1:9" ht="15.75" x14ac:dyDescent="0.2">
      <c r="A12" s="503"/>
      <c r="B12" s="569"/>
      <c r="C12" s="359" t="s">
        <v>206</v>
      </c>
      <c r="D12" s="85" t="s">
        <v>1635</v>
      </c>
      <c r="E12" s="331">
        <v>3151</v>
      </c>
      <c r="F12" s="300">
        <v>598.1</v>
      </c>
      <c r="G12" s="331">
        <v>3151</v>
      </c>
      <c r="H12" s="379">
        <v>598.1</v>
      </c>
      <c r="I12" s="520" t="s">
        <v>1629</v>
      </c>
    </row>
    <row r="13" spans="1:9" ht="15.75" x14ac:dyDescent="0.2">
      <c r="A13" s="503"/>
      <c r="B13" s="569"/>
      <c r="C13" s="359" t="s">
        <v>208</v>
      </c>
      <c r="D13" s="85" t="s">
        <v>1635</v>
      </c>
      <c r="E13" s="331">
        <v>5540</v>
      </c>
      <c r="F13" s="300">
        <v>167</v>
      </c>
      <c r="G13" s="331">
        <v>5540</v>
      </c>
      <c r="H13" s="379">
        <v>167</v>
      </c>
      <c r="I13" s="520"/>
    </row>
    <row r="14" spans="1:9" ht="25.5" x14ac:dyDescent="0.2">
      <c r="A14" s="503"/>
      <c r="B14" s="569"/>
      <c r="C14" s="359" t="s">
        <v>209</v>
      </c>
      <c r="D14" s="85" t="s">
        <v>1635</v>
      </c>
      <c r="E14" s="331">
        <v>162</v>
      </c>
      <c r="F14" s="300">
        <v>15.6</v>
      </c>
      <c r="G14" s="331">
        <v>162</v>
      </c>
      <c r="H14" s="379">
        <v>15.6</v>
      </c>
      <c r="I14" s="520"/>
    </row>
    <row r="15" spans="1:9" ht="15.75" x14ac:dyDescent="0.2">
      <c r="A15" s="503"/>
      <c r="B15" s="569"/>
      <c r="C15" s="359" t="s">
        <v>210</v>
      </c>
      <c r="D15" s="85" t="s">
        <v>1635</v>
      </c>
      <c r="E15" s="331">
        <v>35015</v>
      </c>
      <c r="F15" s="300">
        <v>37.799999999999997</v>
      </c>
      <c r="G15" s="331">
        <v>35015</v>
      </c>
      <c r="H15" s="379">
        <v>37.799999999999997</v>
      </c>
      <c r="I15" s="520"/>
    </row>
    <row r="16" spans="1:9" x14ac:dyDescent="0.2">
      <c r="A16" s="503"/>
      <c r="B16" s="569"/>
      <c r="C16" s="570" t="s">
        <v>655</v>
      </c>
      <c r="D16" s="570"/>
      <c r="E16" s="389"/>
      <c r="F16" s="300">
        <f>SUM(F12:F15)</f>
        <v>818.5</v>
      </c>
      <c r="G16" s="300"/>
      <c r="H16" s="379">
        <f>SUM(H12:H15)</f>
        <v>818.5</v>
      </c>
      <c r="I16" s="520"/>
    </row>
    <row r="17" spans="1:9" x14ac:dyDescent="0.2">
      <c r="A17" s="503" t="s">
        <v>196</v>
      </c>
      <c r="B17" s="569"/>
      <c r="C17" s="571" t="s">
        <v>1004</v>
      </c>
      <c r="D17" s="571"/>
      <c r="E17" s="571"/>
      <c r="F17" s="571"/>
      <c r="G17" s="149"/>
      <c r="H17" s="87"/>
      <c r="I17" s="87"/>
    </row>
    <row r="18" spans="1:9" ht="25.5" x14ac:dyDescent="0.2">
      <c r="A18" s="503"/>
      <c r="B18" s="569"/>
      <c r="C18" s="169" t="s">
        <v>205</v>
      </c>
      <c r="D18" s="169"/>
      <c r="E18" s="169"/>
      <c r="F18" s="330"/>
      <c r="G18" s="330"/>
      <c r="H18" s="188"/>
      <c r="I18" s="188"/>
    </row>
    <row r="19" spans="1:9" ht="15.75" x14ac:dyDescent="0.2">
      <c r="A19" s="503"/>
      <c r="B19" s="569"/>
      <c r="C19" s="359" t="s">
        <v>206</v>
      </c>
      <c r="D19" s="85" t="s">
        <v>1635</v>
      </c>
      <c r="E19" s="331">
        <v>3151</v>
      </c>
      <c r="F19" s="300">
        <v>171.3</v>
      </c>
      <c r="G19" s="331">
        <v>3151</v>
      </c>
      <c r="H19" s="188">
        <v>171.3</v>
      </c>
      <c r="I19" s="575">
        <v>1</v>
      </c>
    </row>
    <row r="20" spans="1:9" ht="15.75" x14ac:dyDescent="0.2">
      <c r="A20" s="503"/>
      <c r="B20" s="569"/>
      <c r="C20" s="359" t="s">
        <v>208</v>
      </c>
      <c r="D20" s="85" t="s">
        <v>1635</v>
      </c>
      <c r="E20" s="331">
        <v>5540</v>
      </c>
      <c r="F20" s="300">
        <v>119.6</v>
      </c>
      <c r="G20" s="331">
        <v>5540</v>
      </c>
      <c r="H20" s="188">
        <v>119.6</v>
      </c>
      <c r="I20" s="575"/>
    </row>
    <row r="21" spans="1:9" ht="25.5" x14ac:dyDescent="0.2">
      <c r="A21" s="503"/>
      <c r="B21" s="569"/>
      <c r="C21" s="359" t="s">
        <v>209</v>
      </c>
      <c r="D21" s="85" t="s">
        <v>1635</v>
      </c>
      <c r="E21" s="331">
        <v>162</v>
      </c>
      <c r="F21" s="300">
        <v>4.9000000000000004</v>
      </c>
      <c r="G21" s="331">
        <v>162</v>
      </c>
      <c r="H21" s="188">
        <v>4.9000000000000004</v>
      </c>
      <c r="I21" s="575"/>
    </row>
    <row r="22" spans="1:9" ht="15.75" x14ac:dyDescent="0.2">
      <c r="A22" s="503"/>
      <c r="B22" s="569"/>
      <c r="C22" s="23" t="s">
        <v>210</v>
      </c>
      <c r="D22" s="24" t="s">
        <v>28</v>
      </c>
      <c r="E22" s="5">
        <v>35015</v>
      </c>
      <c r="F22" s="126">
        <v>685.7</v>
      </c>
      <c r="G22" s="380">
        <v>35015</v>
      </c>
      <c r="H22" s="188">
        <v>685.7</v>
      </c>
      <c r="I22" s="575"/>
    </row>
    <row r="23" spans="1:9" ht="12.75" customHeight="1" x14ac:dyDescent="0.2">
      <c r="A23" s="563" t="s">
        <v>658</v>
      </c>
      <c r="B23" s="563"/>
      <c r="C23" s="563"/>
      <c r="D23" s="563"/>
      <c r="E23" s="368"/>
      <c r="F23" s="126">
        <f>SUM(F19:F22)</f>
        <v>981.5</v>
      </c>
      <c r="G23" s="126"/>
      <c r="H23" s="188">
        <f>SUM(H19:H22)</f>
        <v>981.5</v>
      </c>
      <c r="I23" s="575"/>
    </row>
    <row r="24" spans="1:9" ht="12.75" customHeight="1" x14ac:dyDescent="0.2">
      <c r="A24" s="563" t="s">
        <v>309</v>
      </c>
      <c r="B24" s="563"/>
      <c r="C24" s="563"/>
      <c r="D24" s="563"/>
      <c r="E24" s="368"/>
      <c r="F24" s="398">
        <f>F23+F16</f>
        <v>1800</v>
      </c>
      <c r="G24" s="398"/>
      <c r="H24" s="399">
        <f>H16+F23</f>
        <v>1800</v>
      </c>
      <c r="I24" s="92" t="s">
        <v>1629</v>
      </c>
    </row>
    <row r="25" spans="1:9" ht="12.75" customHeight="1" x14ac:dyDescent="0.2">
      <c r="A25" s="503" t="s">
        <v>1005</v>
      </c>
      <c r="B25" s="503"/>
      <c r="C25" s="503"/>
      <c r="D25" s="503"/>
      <c r="E25" s="503"/>
      <c r="F25" s="503"/>
      <c r="G25" s="26"/>
      <c r="H25" s="87"/>
      <c r="I25" s="87"/>
    </row>
    <row r="26" spans="1:9" x14ac:dyDescent="0.2">
      <c r="A26" s="503" t="s">
        <v>195</v>
      </c>
      <c r="B26" s="569" t="s">
        <v>1042</v>
      </c>
      <c r="C26" s="507" t="s">
        <v>106</v>
      </c>
      <c r="D26" s="507"/>
      <c r="E26" s="24"/>
      <c r="F26" s="502">
        <v>2501.8000000000002</v>
      </c>
      <c r="G26" s="126"/>
      <c r="H26" s="87"/>
      <c r="I26" s="87"/>
    </row>
    <row r="27" spans="1:9" x14ac:dyDescent="0.2">
      <c r="A27" s="503"/>
      <c r="B27" s="569"/>
      <c r="C27" s="23" t="s">
        <v>1088</v>
      </c>
      <c r="D27" s="24" t="s">
        <v>16</v>
      </c>
      <c r="E27" s="24">
        <v>10053</v>
      </c>
      <c r="F27" s="502"/>
      <c r="G27" s="24">
        <v>10053</v>
      </c>
      <c r="H27" s="580">
        <v>2501.6999999999998</v>
      </c>
      <c r="I27" s="520" t="s">
        <v>1629</v>
      </c>
    </row>
    <row r="28" spans="1:9" x14ac:dyDescent="0.2">
      <c r="A28" s="503"/>
      <c r="B28" s="569"/>
      <c r="C28" s="23" t="s">
        <v>1066</v>
      </c>
      <c r="D28" s="24" t="s">
        <v>16</v>
      </c>
      <c r="E28" s="24">
        <v>4026</v>
      </c>
      <c r="F28" s="502"/>
      <c r="G28" s="24">
        <v>4026</v>
      </c>
      <c r="H28" s="580"/>
      <c r="I28" s="520"/>
    </row>
    <row r="29" spans="1:9" x14ac:dyDescent="0.2">
      <c r="A29" s="503"/>
      <c r="B29" s="569"/>
      <c r="C29" s="23" t="s">
        <v>1067</v>
      </c>
      <c r="D29" s="24" t="s">
        <v>16</v>
      </c>
      <c r="E29" s="24">
        <v>4026</v>
      </c>
      <c r="F29" s="502"/>
      <c r="G29" s="24">
        <v>4026</v>
      </c>
      <c r="H29" s="580"/>
      <c r="I29" s="520"/>
    </row>
    <row r="30" spans="1:9" x14ac:dyDescent="0.2">
      <c r="A30" s="503"/>
      <c r="B30" s="569"/>
      <c r="C30" s="23" t="s">
        <v>1068</v>
      </c>
      <c r="D30" s="24" t="s">
        <v>1003</v>
      </c>
      <c r="E30" s="24">
        <v>100.5</v>
      </c>
      <c r="F30" s="502"/>
      <c r="G30" s="24">
        <v>100.5</v>
      </c>
      <c r="H30" s="580"/>
      <c r="I30" s="520"/>
    </row>
    <row r="31" spans="1:9" x14ac:dyDescent="0.2">
      <c r="A31" s="503"/>
      <c r="B31" s="569"/>
      <c r="C31" s="23" t="s">
        <v>1065</v>
      </c>
      <c r="D31" s="24" t="s">
        <v>16</v>
      </c>
      <c r="E31" s="24">
        <v>4026</v>
      </c>
      <c r="F31" s="502"/>
      <c r="G31" s="24">
        <v>4026</v>
      </c>
      <c r="H31" s="580"/>
      <c r="I31" s="520"/>
    </row>
    <row r="32" spans="1:9" ht="25.5" x14ac:dyDescent="0.2">
      <c r="A32" s="503"/>
      <c r="B32" s="569"/>
      <c r="C32" s="23" t="s">
        <v>1070</v>
      </c>
      <c r="D32" s="24"/>
      <c r="E32" s="24"/>
      <c r="F32" s="502"/>
      <c r="G32" s="24"/>
      <c r="H32" s="580"/>
      <c r="I32" s="520"/>
    </row>
    <row r="33" spans="1:9" ht="25.5" x14ac:dyDescent="0.2">
      <c r="A33" s="503"/>
      <c r="B33" s="569"/>
      <c r="C33" s="23" t="s">
        <v>1079</v>
      </c>
      <c r="D33" s="24" t="s">
        <v>16</v>
      </c>
      <c r="E33" s="24">
        <v>496</v>
      </c>
      <c r="F33" s="502"/>
      <c r="G33" s="24">
        <v>496</v>
      </c>
      <c r="H33" s="580"/>
      <c r="I33" s="520"/>
    </row>
    <row r="34" spans="1:9" ht="25.5" x14ac:dyDescent="0.2">
      <c r="A34" s="503"/>
      <c r="B34" s="569"/>
      <c r="C34" s="23" t="s">
        <v>1078</v>
      </c>
      <c r="D34" s="24" t="s">
        <v>1271</v>
      </c>
      <c r="E34" s="24">
        <v>137</v>
      </c>
      <c r="F34" s="502"/>
      <c r="G34" s="24">
        <v>137</v>
      </c>
      <c r="H34" s="580"/>
      <c r="I34" s="520"/>
    </row>
    <row r="35" spans="1:9" ht="25.5" x14ac:dyDescent="0.2">
      <c r="A35" s="503"/>
      <c r="B35" s="569"/>
      <c r="C35" s="23" t="s">
        <v>1080</v>
      </c>
      <c r="D35" s="24" t="s">
        <v>17</v>
      </c>
      <c r="E35" s="24">
        <v>1595</v>
      </c>
      <c r="F35" s="502"/>
      <c r="G35" s="24">
        <v>1595</v>
      </c>
      <c r="H35" s="580"/>
      <c r="I35" s="520"/>
    </row>
    <row r="36" spans="1:9" ht="25.5" x14ac:dyDescent="0.2">
      <c r="A36" s="503"/>
      <c r="B36" s="569"/>
      <c r="C36" s="23" t="s">
        <v>1081</v>
      </c>
      <c r="D36" s="24" t="s">
        <v>17</v>
      </c>
      <c r="E36" s="24">
        <v>459.4</v>
      </c>
      <c r="F36" s="502"/>
      <c r="G36" s="24">
        <v>459.4</v>
      </c>
      <c r="H36" s="580"/>
      <c r="I36" s="520"/>
    </row>
    <row r="37" spans="1:9" x14ac:dyDescent="0.2">
      <c r="A37" s="503"/>
      <c r="B37" s="569"/>
      <c r="C37" s="23" t="s">
        <v>1069</v>
      </c>
      <c r="D37" s="24"/>
      <c r="E37" s="24"/>
      <c r="F37" s="502"/>
      <c r="G37" s="24"/>
      <c r="H37" s="580"/>
      <c r="I37" s="520"/>
    </row>
    <row r="38" spans="1:9" x14ac:dyDescent="0.2">
      <c r="A38" s="503"/>
      <c r="B38" s="569"/>
      <c r="C38" s="23" t="s">
        <v>177</v>
      </c>
      <c r="D38" s="24" t="s">
        <v>16</v>
      </c>
      <c r="E38" s="24">
        <v>65</v>
      </c>
      <c r="F38" s="502"/>
      <c r="G38" s="24">
        <v>65</v>
      </c>
      <c r="H38" s="580"/>
      <c r="I38" s="520"/>
    </row>
    <row r="39" spans="1:9" x14ac:dyDescent="0.2">
      <c r="A39" s="503"/>
      <c r="B39" s="569"/>
      <c r="C39" s="23" t="s">
        <v>1082</v>
      </c>
      <c r="D39" s="24" t="s">
        <v>16</v>
      </c>
      <c r="E39" s="24">
        <v>65</v>
      </c>
      <c r="F39" s="502"/>
      <c r="G39" s="24">
        <v>65</v>
      </c>
      <c r="H39" s="580"/>
      <c r="I39" s="520"/>
    </row>
    <row r="40" spans="1:9" x14ac:dyDescent="0.2">
      <c r="A40" s="503"/>
      <c r="B40" s="569"/>
      <c r="C40" s="23" t="s">
        <v>1076</v>
      </c>
      <c r="D40" s="24" t="s">
        <v>16</v>
      </c>
      <c r="E40" s="24">
        <v>65</v>
      </c>
      <c r="F40" s="502"/>
      <c r="G40" s="24">
        <v>65</v>
      </c>
      <c r="H40" s="580"/>
      <c r="I40" s="520"/>
    </row>
    <row r="41" spans="1:9" x14ac:dyDescent="0.2">
      <c r="A41" s="503"/>
      <c r="B41" s="569"/>
      <c r="C41" s="23" t="s">
        <v>1066</v>
      </c>
      <c r="D41" s="24" t="s">
        <v>16</v>
      </c>
      <c r="E41" s="24">
        <v>65</v>
      </c>
      <c r="F41" s="502"/>
      <c r="G41" s="24">
        <v>65</v>
      </c>
      <c r="H41" s="580"/>
      <c r="I41" s="520"/>
    </row>
    <row r="42" spans="1:9" x14ac:dyDescent="0.2">
      <c r="A42" s="503"/>
      <c r="B42" s="569"/>
      <c r="C42" s="23" t="s">
        <v>1071</v>
      </c>
      <c r="D42" s="24" t="s">
        <v>16</v>
      </c>
      <c r="E42" s="24">
        <v>65</v>
      </c>
      <c r="F42" s="502"/>
      <c r="G42" s="24">
        <v>65</v>
      </c>
      <c r="H42" s="580"/>
      <c r="I42" s="520"/>
    </row>
    <row r="43" spans="1:9" x14ac:dyDescent="0.2">
      <c r="A43" s="503"/>
      <c r="B43" s="569"/>
      <c r="C43" s="23" t="s">
        <v>1072</v>
      </c>
      <c r="D43" s="24" t="s">
        <v>16</v>
      </c>
      <c r="E43" s="24">
        <v>20</v>
      </c>
      <c r="F43" s="502"/>
      <c r="G43" s="24">
        <v>20</v>
      </c>
      <c r="H43" s="580"/>
      <c r="I43" s="520"/>
    </row>
    <row r="44" spans="1:9" x14ac:dyDescent="0.2">
      <c r="A44" s="503"/>
      <c r="B44" s="569"/>
      <c r="C44" s="23" t="s">
        <v>1073</v>
      </c>
      <c r="D44" s="24"/>
      <c r="E44" s="24"/>
      <c r="F44" s="502"/>
      <c r="G44" s="24"/>
      <c r="H44" s="580"/>
      <c r="I44" s="520"/>
    </row>
    <row r="45" spans="1:9" x14ac:dyDescent="0.2">
      <c r="A45" s="503"/>
      <c r="B45" s="569"/>
      <c r="C45" s="23" t="s">
        <v>1074</v>
      </c>
      <c r="D45" s="24" t="s">
        <v>16</v>
      </c>
      <c r="E45" s="24">
        <v>65</v>
      </c>
      <c r="F45" s="502"/>
      <c r="G45" s="24">
        <v>65</v>
      </c>
      <c r="H45" s="580"/>
      <c r="I45" s="520"/>
    </row>
    <row r="46" spans="1:9" x14ac:dyDescent="0.2">
      <c r="A46" s="503"/>
      <c r="B46" s="569"/>
      <c r="C46" s="23" t="s">
        <v>1086</v>
      </c>
      <c r="D46" s="24" t="s">
        <v>16</v>
      </c>
      <c r="E46" s="24">
        <v>65</v>
      </c>
      <c r="F46" s="502"/>
      <c r="G46" s="24">
        <v>65</v>
      </c>
      <c r="H46" s="580"/>
      <c r="I46" s="520"/>
    </row>
    <row r="47" spans="1:9" x14ac:dyDescent="0.2">
      <c r="A47" s="503"/>
      <c r="B47" s="569"/>
      <c r="C47" s="23" t="s">
        <v>1069</v>
      </c>
      <c r="D47" s="24"/>
      <c r="E47" s="24"/>
      <c r="F47" s="502"/>
      <c r="G47" s="24"/>
      <c r="H47" s="580"/>
      <c r="I47" s="520"/>
    </row>
    <row r="48" spans="1:9" x14ac:dyDescent="0.2">
      <c r="A48" s="503" t="s">
        <v>196</v>
      </c>
      <c r="B48" s="569"/>
      <c r="C48" s="507" t="s">
        <v>147</v>
      </c>
      <c r="D48" s="507"/>
      <c r="E48" s="24"/>
      <c r="F48" s="502"/>
      <c r="G48" s="24"/>
      <c r="H48" s="580"/>
      <c r="I48" s="520"/>
    </row>
    <row r="49" spans="1:9" x14ac:dyDescent="0.2">
      <c r="A49" s="503"/>
      <c r="B49" s="569"/>
      <c r="C49" s="23" t="s">
        <v>107</v>
      </c>
      <c r="D49" s="24"/>
      <c r="E49" s="24"/>
      <c r="F49" s="502"/>
      <c r="G49" s="24"/>
      <c r="H49" s="580"/>
      <c r="I49" s="520"/>
    </row>
    <row r="50" spans="1:9" ht="15.75" x14ac:dyDescent="0.2">
      <c r="A50" s="503"/>
      <c r="B50" s="569"/>
      <c r="C50" s="23" t="s">
        <v>1539</v>
      </c>
      <c r="D50" s="24" t="s">
        <v>28</v>
      </c>
      <c r="E50" s="24">
        <v>205</v>
      </c>
      <c r="F50" s="502"/>
      <c r="G50" s="24">
        <v>205</v>
      </c>
      <c r="H50" s="580"/>
      <c r="I50" s="520"/>
    </row>
    <row r="51" spans="1:9" ht="15.75" x14ac:dyDescent="0.2">
      <c r="A51" s="503"/>
      <c r="B51" s="569"/>
      <c r="C51" s="23" t="s">
        <v>1539</v>
      </c>
      <c r="D51" s="24" t="s">
        <v>28</v>
      </c>
      <c r="E51" s="24">
        <v>205</v>
      </c>
      <c r="F51" s="502"/>
      <c r="G51" s="24">
        <v>205</v>
      </c>
      <c r="H51" s="580"/>
      <c r="I51" s="520"/>
    </row>
    <row r="52" spans="1:9" ht="15.75" x14ac:dyDescent="0.2">
      <c r="A52" s="503"/>
      <c r="B52" s="569"/>
      <c r="C52" s="23" t="s">
        <v>1530</v>
      </c>
      <c r="D52" s="24" t="s">
        <v>28</v>
      </c>
      <c r="E52" s="24">
        <v>205</v>
      </c>
      <c r="F52" s="502"/>
      <c r="G52" s="24">
        <v>205</v>
      </c>
      <c r="H52" s="580"/>
      <c r="I52" s="520"/>
    </row>
    <row r="53" spans="1:9" x14ac:dyDescent="0.2">
      <c r="A53" s="503"/>
      <c r="B53" s="569"/>
      <c r="C53" s="23" t="s">
        <v>1075</v>
      </c>
      <c r="D53" s="24" t="s">
        <v>16</v>
      </c>
      <c r="E53" s="24">
        <v>10053</v>
      </c>
      <c r="F53" s="502"/>
      <c r="G53" s="24">
        <v>10053</v>
      </c>
      <c r="H53" s="580"/>
      <c r="I53" s="520"/>
    </row>
    <row r="54" spans="1:9" x14ac:dyDescent="0.2">
      <c r="A54" s="503"/>
      <c r="B54" s="569"/>
      <c r="C54" s="23" t="s">
        <v>1067</v>
      </c>
      <c r="D54" s="24" t="s">
        <v>16</v>
      </c>
      <c r="E54" s="24">
        <v>4026</v>
      </c>
      <c r="F54" s="502"/>
      <c r="G54" s="24">
        <v>4026</v>
      </c>
      <c r="H54" s="580"/>
      <c r="I54" s="520"/>
    </row>
    <row r="55" spans="1:9" x14ac:dyDescent="0.2">
      <c r="A55" s="503"/>
      <c r="B55" s="569"/>
      <c r="C55" s="23" t="s">
        <v>1083</v>
      </c>
      <c r="D55" s="24" t="s">
        <v>68</v>
      </c>
      <c r="E55" s="24">
        <v>649</v>
      </c>
      <c r="F55" s="502"/>
      <c r="G55" s="24">
        <v>649</v>
      </c>
      <c r="H55" s="580"/>
      <c r="I55" s="520"/>
    </row>
    <row r="56" spans="1:9" x14ac:dyDescent="0.2">
      <c r="A56" s="503"/>
      <c r="B56" s="569"/>
      <c r="C56" s="23" t="s">
        <v>1084</v>
      </c>
      <c r="D56" s="24" t="s">
        <v>68</v>
      </c>
      <c r="E56" s="188">
        <v>315</v>
      </c>
      <c r="F56" s="502"/>
      <c r="G56" s="188">
        <v>315</v>
      </c>
      <c r="H56" s="580"/>
      <c r="I56" s="520"/>
    </row>
    <row r="57" spans="1:9" x14ac:dyDescent="0.2">
      <c r="A57" s="503"/>
      <c r="B57" s="569"/>
      <c r="C57" s="23" t="s">
        <v>1085</v>
      </c>
      <c r="D57" s="24" t="s">
        <v>1003</v>
      </c>
      <c r="E57" s="24">
        <v>100.5</v>
      </c>
      <c r="F57" s="502"/>
      <c r="G57" s="24">
        <v>100.5</v>
      </c>
      <c r="H57" s="580"/>
      <c r="I57" s="520"/>
    </row>
    <row r="58" spans="1:9" x14ac:dyDescent="0.2">
      <c r="A58" s="503"/>
      <c r="B58" s="569"/>
      <c r="C58" s="23" t="s">
        <v>1069</v>
      </c>
      <c r="D58" s="24"/>
      <c r="E58" s="24"/>
      <c r="F58" s="502"/>
      <c r="G58" s="24"/>
      <c r="H58" s="580"/>
      <c r="I58" s="520"/>
    </row>
    <row r="59" spans="1:9" x14ac:dyDescent="0.2">
      <c r="A59" s="503"/>
      <c r="B59" s="569"/>
      <c r="C59" s="23" t="s">
        <v>1527</v>
      </c>
      <c r="D59" s="24"/>
      <c r="E59" s="24"/>
      <c r="F59" s="502"/>
      <c r="G59" s="24"/>
      <c r="H59" s="580"/>
      <c r="I59" s="520"/>
    </row>
    <row r="60" spans="1:9" ht="15.75" x14ac:dyDescent="0.2">
      <c r="A60" s="503"/>
      <c r="B60" s="569"/>
      <c r="C60" s="23" t="s">
        <v>1528</v>
      </c>
      <c r="D60" s="24" t="s">
        <v>28</v>
      </c>
      <c r="E60" s="24">
        <v>85.1</v>
      </c>
      <c r="F60" s="502"/>
      <c r="G60" s="24">
        <v>85.1</v>
      </c>
      <c r="H60" s="580"/>
      <c r="I60" s="520"/>
    </row>
    <row r="61" spans="1:9" ht="15.75" x14ac:dyDescent="0.2">
      <c r="A61" s="503"/>
      <c r="B61" s="569"/>
      <c r="C61" s="23" t="s">
        <v>1529</v>
      </c>
      <c r="D61" s="24" t="s">
        <v>28</v>
      </c>
      <c r="E61" s="24">
        <v>85.1</v>
      </c>
      <c r="F61" s="502"/>
      <c r="G61" s="24">
        <v>85.1</v>
      </c>
      <c r="H61" s="580"/>
      <c r="I61" s="520"/>
    </row>
    <row r="62" spans="1:9" ht="15.75" x14ac:dyDescent="0.2">
      <c r="A62" s="503"/>
      <c r="B62" s="569"/>
      <c r="C62" s="23" t="s">
        <v>1530</v>
      </c>
      <c r="D62" s="24" t="s">
        <v>28</v>
      </c>
      <c r="E62" s="24">
        <v>85.1</v>
      </c>
      <c r="F62" s="502"/>
      <c r="G62" s="24">
        <v>85.1</v>
      </c>
      <c r="H62" s="580"/>
      <c r="I62" s="520"/>
    </row>
    <row r="63" spans="1:9" x14ac:dyDescent="0.2">
      <c r="A63" s="503" t="s">
        <v>197</v>
      </c>
      <c r="B63" s="569"/>
      <c r="C63" s="507" t="s">
        <v>157</v>
      </c>
      <c r="D63" s="507"/>
      <c r="E63" s="24"/>
      <c r="F63" s="502"/>
      <c r="G63" s="24"/>
      <c r="H63" s="580"/>
      <c r="I63" s="520"/>
    </row>
    <row r="64" spans="1:9" x14ac:dyDescent="0.2">
      <c r="A64" s="503"/>
      <c r="B64" s="569"/>
      <c r="C64" s="23" t="s">
        <v>107</v>
      </c>
      <c r="D64" s="24"/>
      <c r="E64" s="24"/>
      <c r="F64" s="502"/>
      <c r="G64" s="24"/>
      <c r="H64" s="580"/>
      <c r="I64" s="520"/>
    </row>
    <row r="65" spans="1:9" ht="15.75" x14ac:dyDescent="0.2">
      <c r="A65" s="503"/>
      <c r="B65" s="569"/>
      <c r="C65" s="23" t="s">
        <v>1539</v>
      </c>
      <c r="D65" s="24" t="s">
        <v>28</v>
      </c>
      <c r="E65" s="24">
        <v>374</v>
      </c>
      <c r="F65" s="502"/>
      <c r="G65" s="24">
        <v>374</v>
      </c>
      <c r="H65" s="580"/>
      <c r="I65" s="520"/>
    </row>
    <row r="66" spans="1:9" ht="15.75" x14ac:dyDescent="0.2">
      <c r="A66" s="503"/>
      <c r="B66" s="569"/>
      <c r="C66" s="23" t="s">
        <v>1539</v>
      </c>
      <c r="D66" s="24" t="s">
        <v>28</v>
      </c>
      <c r="E66" s="24">
        <v>374</v>
      </c>
      <c r="F66" s="502"/>
      <c r="G66" s="24">
        <v>374</v>
      </c>
      <c r="H66" s="580"/>
      <c r="I66" s="520"/>
    </row>
    <row r="67" spans="1:9" ht="15.75" x14ac:dyDescent="0.2">
      <c r="A67" s="503"/>
      <c r="B67" s="569"/>
      <c r="C67" s="23" t="s">
        <v>1530</v>
      </c>
      <c r="D67" s="24" t="s">
        <v>28</v>
      </c>
      <c r="E67" s="24">
        <v>374</v>
      </c>
      <c r="F67" s="502"/>
      <c r="G67" s="24">
        <v>374</v>
      </c>
      <c r="H67" s="580"/>
      <c r="I67" s="520"/>
    </row>
    <row r="68" spans="1:9" x14ac:dyDescent="0.2">
      <c r="A68" s="503"/>
      <c r="B68" s="569"/>
      <c r="C68" s="23" t="s">
        <v>1069</v>
      </c>
      <c r="D68" s="24"/>
      <c r="E68" s="24"/>
      <c r="F68" s="502"/>
      <c r="G68" s="24"/>
      <c r="H68" s="580"/>
      <c r="I68" s="520"/>
    </row>
    <row r="69" spans="1:9" x14ac:dyDescent="0.2">
      <c r="A69" s="503"/>
      <c r="B69" s="569"/>
      <c r="C69" s="23" t="s">
        <v>1075</v>
      </c>
      <c r="D69" s="24" t="s">
        <v>16</v>
      </c>
      <c r="E69" s="24">
        <v>10053</v>
      </c>
      <c r="F69" s="502"/>
      <c r="G69" s="24">
        <v>10053</v>
      </c>
      <c r="H69" s="580"/>
      <c r="I69" s="520"/>
    </row>
    <row r="70" spans="1:9" x14ac:dyDescent="0.2">
      <c r="A70" s="503"/>
      <c r="B70" s="569"/>
      <c r="C70" s="23" t="s">
        <v>1067</v>
      </c>
      <c r="D70" s="24" t="s">
        <v>16</v>
      </c>
      <c r="E70" s="24">
        <v>10053</v>
      </c>
      <c r="F70" s="502"/>
      <c r="G70" s="24">
        <v>10053</v>
      </c>
      <c r="H70" s="580"/>
      <c r="I70" s="520"/>
    </row>
    <row r="71" spans="1:9" x14ac:dyDescent="0.2">
      <c r="A71" s="503"/>
      <c r="B71" s="569"/>
      <c r="C71" s="23" t="s">
        <v>1085</v>
      </c>
      <c r="D71" s="24" t="s">
        <v>1003</v>
      </c>
      <c r="E71" s="24">
        <v>100.5</v>
      </c>
      <c r="F71" s="502"/>
      <c r="G71" s="24">
        <v>100.5</v>
      </c>
      <c r="H71" s="580"/>
      <c r="I71" s="520"/>
    </row>
    <row r="72" spans="1:9" x14ac:dyDescent="0.2">
      <c r="A72" s="503"/>
      <c r="B72" s="569"/>
      <c r="C72" s="23" t="s">
        <v>120</v>
      </c>
      <c r="D72" s="24" t="s">
        <v>16</v>
      </c>
      <c r="E72" s="24">
        <v>65</v>
      </c>
      <c r="F72" s="502"/>
      <c r="G72" s="24">
        <v>65</v>
      </c>
      <c r="H72" s="580"/>
      <c r="I72" s="520"/>
    </row>
    <row r="73" spans="1:9" x14ac:dyDescent="0.2">
      <c r="A73" s="503"/>
      <c r="B73" s="569"/>
      <c r="C73" s="23" t="s">
        <v>1074</v>
      </c>
      <c r="D73" s="24" t="s">
        <v>16</v>
      </c>
      <c r="E73" s="24">
        <v>65</v>
      </c>
      <c r="F73" s="502"/>
      <c r="G73" s="24">
        <v>65</v>
      </c>
      <c r="H73" s="580"/>
      <c r="I73" s="520"/>
    </row>
    <row r="74" spans="1:9" x14ac:dyDescent="0.2">
      <c r="A74" s="503"/>
      <c r="B74" s="569"/>
      <c r="C74" s="23" t="s">
        <v>1540</v>
      </c>
      <c r="D74" s="24" t="s">
        <v>16</v>
      </c>
      <c r="E74" s="24">
        <v>25</v>
      </c>
      <c r="F74" s="502"/>
      <c r="G74" s="24">
        <v>25</v>
      </c>
      <c r="H74" s="580"/>
      <c r="I74" s="520"/>
    </row>
    <row r="75" spans="1:9" x14ac:dyDescent="0.2">
      <c r="A75" s="503"/>
      <c r="B75" s="569"/>
      <c r="C75" s="23" t="s">
        <v>1086</v>
      </c>
      <c r="D75" s="24" t="s">
        <v>16</v>
      </c>
      <c r="E75" s="24">
        <v>65</v>
      </c>
      <c r="F75" s="502"/>
      <c r="G75" s="24">
        <v>65</v>
      </c>
      <c r="H75" s="580"/>
      <c r="I75" s="520"/>
    </row>
    <row r="76" spans="1:9" x14ac:dyDescent="0.2">
      <c r="A76" s="503"/>
      <c r="B76" s="569"/>
      <c r="C76" s="23" t="s">
        <v>1531</v>
      </c>
      <c r="D76" s="24"/>
      <c r="E76" s="24"/>
      <c r="F76" s="502"/>
      <c r="G76" s="24"/>
      <c r="H76" s="580"/>
      <c r="I76" s="520"/>
    </row>
    <row r="77" spans="1:9" ht="15.75" x14ac:dyDescent="0.2">
      <c r="A77" s="503"/>
      <c r="B77" s="569"/>
      <c r="C77" s="23" t="s">
        <v>1528</v>
      </c>
      <c r="D77" s="24" t="s">
        <v>28</v>
      </c>
      <c r="E77" s="24">
        <v>85.1</v>
      </c>
      <c r="F77" s="502"/>
      <c r="G77" s="24">
        <v>85.1</v>
      </c>
      <c r="H77" s="580"/>
      <c r="I77" s="520"/>
    </row>
    <row r="78" spans="1:9" ht="15.75" x14ac:dyDescent="0.2">
      <c r="A78" s="503"/>
      <c r="B78" s="569"/>
      <c r="C78" s="23" t="s">
        <v>1529</v>
      </c>
      <c r="D78" s="24" t="s">
        <v>28</v>
      </c>
      <c r="E78" s="24">
        <v>85.1</v>
      </c>
      <c r="F78" s="502"/>
      <c r="G78" s="24">
        <v>85.1</v>
      </c>
      <c r="H78" s="580"/>
      <c r="I78" s="520"/>
    </row>
    <row r="79" spans="1:9" x14ac:dyDescent="0.2">
      <c r="A79" s="520" t="s">
        <v>198</v>
      </c>
      <c r="B79" s="569"/>
      <c r="C79" s="507" t="s">
        <v>167</v>
      </c>
      <c r="D79" s="507"/>
      <c r="E79" s="24"/>
      <c r="F79" s="502"/>
      <c r="G79" s="24"/>
      <c r="H79" s="580"/>
      <c r="I79" s="520"/>
    </row>
    <row r="80" spans="1:9" x14ac:dyDescent="0.2">
      <c r="A80" s="520"/>
      <c r="B80" s="569"/>
      <c r="C80" s="23" t="s">
        <v>107</v>
      </c>
      <c r="D80" s="24"/>
      <c r="E80" s="24"/>
      <c r="F80" s="502"/>
      <c r="G80" s="24"/>
      <c r="H80" s="580"/>
      <c r="I80" s="520"/>
    </row>
    <row r="81" spans="1:9" ht="15.75" x14ac:dyDescent="0.2">
      <c r="A81" s="520"/>
      <c r="B81" s="569"/>
      <c r="C81" s="23" t="s">
        <v>1539</v>
      </c>
      <c r="D81" s="24" t="s">
        <v>28</v>
      </c>
      <c r="E81" s="24">
        <v>255</v>
      </c>
      <c r="F81" s="502"/>
      <c r="G81" s="24">
        <v>255</v>
      </c>
      <c r="H81" s="580"/>
      <c r="I81" s="520"/>
    </row>
    <row r="82" spans="1:9" ht="15.75" x14ac:dyDescent="0.2">
      <c r="A82" s="520"/>
      <c r="B82" s="569"/>
      <c r="C82" s="23" t="s">
        <v>1539</v>
      </c>
      <c r="D82" s="24" t="s">
        <v>28</v>
      </c>
      <c r="E82" s="24">
        <v>255</v>
      </c>
      <c r="F82" s="502"/>
      <c r="G82" s="24">
        <v>255</v>
      </c>
      <c r="H82" s="580"/>
      <c r="I82" s="520"/>
    </row>
    <row r="83" spans="1:9" ht="15.75" x14ac:dyDescent="0.2">
      <c r="A83" s="520"/>
      <c r="B83" s="569"/>
      <c r="C83" s="23" t="s">
        <v>1530</v>
      </c>
      <c r="D83" s="24" t="s">
        <v>28</v>
      </c>
      <c r="E83" s="24">
        <v>255</v>
      </c>
      <c r="F83" s="502"/>
      <c r="G83" s="24">
        <v>255</v>
      </c>
      <c r="H83" s="580"/>
      <c r="I83" s="520"/>
    </row>
    <row r="84" spans="1:9" x14ac:dyDescent="0.2">
      <c r="A84" s="520"/>
      <c r="B84" s="569"/>
      <c r="C84" s="23" t="s">
        <v>1069</v>
      </c>
      <c r="D84" s="24"/>
      <c r="E84" s="24"/>
      <c r="F84" s="502"/>
      <c r="G84" s="24"/>
      <c r="H84" s="580"/>
      <c r="I84" s="520"/>
    </row>
    <row r="85" spans="1:9" x14ac:dyDescent="0.2">
      <c r="A85" s="520"/>
      <c r="B85" s="569"/>
      <c r="C85" s="23" t="s">
        <v>1075</v>
      </c>
      <c r="D85" s="24" t="s">
        <v>16</v>
      </c>
      <c r="E85" s="24">
        <v>10053</v>
      </c>
      <c r="F85" s="502"/>
      <c r="G85" s="24">
        <v>10053</v>
      </c>
      <c r="H85" s="580"/>
      <c r="I85" s="520"/>
    </row>
    <row r="86" spans="1:9" x14ac:dyDescent="0.2">
      <c r="A86" s="520"/>
      <c r="B86" s="569"/>
      <c r="C86" s="23" t="s">
        <v>1067</v>
      </c>
      <c r="D86" s="24" t="s">
        <v>16</v>
      </c>
      <c r="E86" s="24">
        <v>4026</v>
      </c>
      <c r="F86" s="502"/>
      <c r="G86" s="24">
        <v>4026</v>
      </c>
      <c r="H86" s="580"/>
      <c r="I86" s="520"/>
    </row>
    <row r="87" spans="1:9" x14ac:dyDescent="0.2">
      <c r="A87" s="520"/>
      <c r="B87" s="569"/>
      <c r="C87" s="23" t="s">
        <v>1087</v>
      </c>
      <c r="D87" s="24" t="s">
        <v>16</v>
      </c>
      <c r="E87" s="24">
        <v>4026</v>
      </c>
      <c r="F87" s="502"/>
      <c r="G87" s="24">
        <v>4026</v>
      </c>
      <c r="H87" s="580"/>
      <c r="I87" s="520"/>
    </row>
    <row r="88" spans="1:9" x14ac:dyDescent="0.2">
      <c r="A88" s="520"/>
      <c r="B88" s="569"/>
      <c r="C88" s="23" t="s">
        <v>1085</v>
      </c>
      <c r="D88" s="24" t="s">
        <v>1003</v>
      </c>
      <c r="E88" s="24">
        <v>100.5</v>
      </c>
      <c r="F88" s="502"/>
      <c r="G88" s="24">
        <v>100.5</v>
      </c>
      <c r="H88" s="580"/>
      <c r="I88" s="520"/>
    </row>
    <row r="89" spans="1:9" x14ac:dyDescent="0.2">
      <c r="A89" s="520"/>
      <c r="B89" s="569"/>
      <c r="C89" s="23" t="s">
        <v>120</v>
      </c>
      <c r="D89" s="24" t="s">
        <v>16</v>
      </c>
      <c r="E89" s="24">
        <v>65</v>
      </c>
      <c r="F89" s="502"/>
      <c r="G89" s="24">
        <v>65</v>
      </c>
      <c r="H89" s="580"/>
      <c r="I89" s="520"/>
    </row>
    <row r="90" spans="1:9" x14ac:dyDescent="0.2">
      <c r="A90" s="520"/>
      <c r="B90" s="569"/>
      <c r="C90" s="23" t="s">
        <v>1074</v>
      </c>
      <c r="D90" s="24" t="s">
        <v>16</v>
      </c>
      <c r="E90" s="24">
        <v>65</v>
      </c>
      <c r="F90" s="502"/>
      <c r="G90" s="24">
        <v>65</v>
      </c>
      <c r="H90" s="580"/>
      <c r="I90" s="520"/>
    </row>
    <row r="91" spans="1:9" x14ac:dyDescent="0.2">
      <c r="A91" s="520"/>
      <c r="B91" s="569"/>
      <c r="C91" s="23" t="s">
        <v>1086</v>
      </c>
      <c r="D91" s="24" t="s">
        <v>16</v>
      </c>
      <c r="E91" s="24">
        <v>65</v>
      </c>
      <c r="F91" s="502"/>
      <c r="G91" s="24">
        <v>65</v>
      </c>
      <c r="H91" s="580"/>
      <c r="I91" s="520"/>
    </row>
    <row r="92" spans="1:9" x14ac:dyDescent="0.2">
      <c r="A92" s="520"/>
      <c r="B92" s="569"/>
      <c r="C92" s="23" t="s">
        <v>1531</v>
      </c>
      <c r="D92" s="24"/>
      <c r="E92" s="24"/>
      <c r="F92" s="502"/>
      <c r="G92" s="24"/>
      <c r="H92" s="580"/>
      <c r="I92" s="520"/>
    </row>
    <row r="93" spans="1:9" ht="15.75" x14ac:dyDescent="0.2">
      <c r="A93" s="520"/>
      <c r="B93" s="569"/>
      <c r="C93" s="23" t="s">
        <v>1528</v>
      </c>
      <c r="D93" s="24" t="s">
        <v>28</v>
      </c>
      <c r="E93" s="24">
        <v>85.1</v>
      </c>
      <c r="F93" s="502"/>
      <c r="G93" s="24">
        <v>85.1</v>
      </c>
      <c r="H93" s="580"/>
      <c r="I93" s="520"/>
    </row>
    <row r="94" spans="1:9" ht="15.75" x14ac:dyDescent="0.2">
      <c r="A94" s="520"/>
      <c r="B94" s="569"/>
      <c r="C94" s="23" t="s">
        <v>1529</v>
      </c>
      <c r="D94" s="24" t="s">
        <v>28</v>
      </c>
      <c r="E94" s="24">
        <v>85.1</v>
      </c>
      <c r="F94" s="502"/>
      <c r="G94" s="24">
        <v>85.1</v>
      </c>
      <c r="H94" s="580"/>
      <c r="I94" s="520"/>
    </row>
    <row r="95" spans="1:9" x14ac:dyDescent="0.2">
      <c r="A95" s="520" t="s">
        <v>199</v>
      </c>
      <c r="B95" s="569"/>
      <c r="C95" s="507" t="s">
        <v>171</v>
      </c>
      <c r="D95" s="507"/>
      <c r="E95" s="24"/>
      <c r="F95" s="502"/>
      <c r="G95" s="24"/>
      <c r="H95" s="580"/>
      <c r="I95" s="520"/>
    </row>
    <row r="96" spans="1:9" x14ac:dyDescent="0.2">
      <c r="A96" s="520"/>
      <c r="B96" s="569"/>
      <c r="C96" s="23" t="s">
        <v>1088</v>
      </c>
      <c r="D96" s="24" t="s">
        <v>16</v>
      </c>
      <c r="E96" s="24">
        <v>10053</v>
      </c>
      <c r="F96" s="502"/>
      <c r="G96" s="24">
        <v>10053</v>
      </c>
      <c r="H96" s="580"/>
      <c r="I96" s="520"/>
    </row>
    <row r="97" spans="1:9" x14ac:dyDescent="0.2">
      <c r="A97" s="520"/>
      <c r="B97" s="569"/>
      <c r="C97" s="23" t="s">
        <v>1067</v>
      </c>
      <c r="D97" s="24" t="s">
        <v>16</v>
      </c>
      <c r="E97" s="24">
        <v>4026</v>
      </c>
      <c r="F97" s="502"/>
      <c r="G97" s="24">
        <v>4026</v>
      </c>
      <c r="H97" s="580"/>
      <c r="I97" s="520"/>
    </row>
    <row r="98" spans="1:9" x14ac:dyDescent="0.2">
      <c r="A98" s="520"/>
      <c r="B98" s="569"/>
      <c r="C98" s="23" t="s">
        <v>1087</v>
      </c>
      <c r="D98" s="24" t="s">
        <v>16</v>
      </c>
      <c r="E98" s="24">
        <v>4026</v>
      </c>
      <c r="F98" s="502"/>
      <c r="G98" s="24">
        <v>4026</v>
      </c>
      <c r="H98" s="580"/>
      <c r="I98" s="520"/>
    </row>
    <row r="99" spans="1:9" x14ac:dyDescent="0.2">
      <c r="A99" s="520"/>
      <c r="B99" s="569"/>
      <c r="C99" s="23" t="s">
        <v>1085</v>
      </c>
      <c r="D99" s="24" t="s">
        <v>1003</v>
      </c>
      <c r="E99" s="24">
        <v>100.5</v>
      </c>
      <c r="F99" s="502"/>
      <c r="G99" s="24">
        <v>100.5</v>
      </c>
      <c r="H99" s="580"/>
      <c r="I99" s="520"/>
    </row>
    <row r="100" spans="1:9" x14ac:dyDescent="0.2">
      <c r="A100" s="520"/>
      <c r="B100" s="569"/>
      <c r="C100" s="23" t="s">
        <v>177</v>
      </c>
      <c r="D100" s="24"/>
      <c r="E100" s="24"/>
      <c r="F100" s="502"/>
      <c r="G100" s="24"/>
      <c r="H100" s="580"/>
      <c r="I100" s="520"/>
    </row>
    <row r="101" spans="1:9" x14ac:dyDescent="0.2">
      <c r="A101" s="520"/>
      <c r="B101" s="569"/>
      <c r="C101" s="23" t="s">
        <v>1074</v>
      </c>
      <c r="D101" s="24" t="s">
        <v>16</v>
      </c>
      <c r="E101" s="24">
        <v>65</v>
      </c>
      <c r="F101" s="502"/>
      <c r="G101" s="24">
        <v>65</v>
      </c>
      <c r="H101" s="580"/>
      <c r="I101" s="520"/>
    </row>
    <row r="102" spans="1:9" x14ac:dyDescent="0.2">
      <c r="A102" s="520"/>
      <c r="B102" s="569"/>
      <c r="C102" s="23" t="s">
        <v>1086</v>
      </c>
      <c r="D102" s="24" t="s">
        <v>16</v>
      </c>
      <c r="E102" s="24">
        <v>65</v>
      </c>
      <c r="F102" s="502"/>
      <c r="G102" s="24">
        <v>65</v>
      </c>
      <c r="H102" s="580"/>
      <c r="I102" s="520"/>
    </row>
    <row r="103" spans="1:9" x14ac:dyDescent="0.2">
      <c r="A103" s="520"/>
      <c r="B103" s="569"/>
      <c r="C103" s="23" t="s">
        <v>1213</v>
      </c>
      <c r="D103" s="24" t="s">
        <v>16</v>
      </c>
      <c r="E103" s="24">
        <v>20</v>
      </c>
      <c r="F103" s="502"/>
      <c r="G103" s="24">
        <v>20</v>
      </c>
      <c r="H103" s="580"/>
      <c r="I103" s="520"/>
    </row>
    <row r="104" spans="1:9" x14ac:dyDescent="0.2">
      <c r="A104" s="520"/>
      <c r="B104" s="569"/>
      <c r="C104" s="23" t="s">
        <v>1069</v>
      </c>
      <c r="D104" s="24"/>
      <c r="E104" s="24"/>
      <c r="F104" s="502"/>
      <c r="G104" s="24"/>
      <c r="H104" s="580"/>
      <c r="I104" s="520"/>
    </row>
    <row r="105" spans="1:9" x14ac:dyDescent="0.2">
      <c r="A105" s="520"/>
      <c r="B105" s="569"/>
      <c r="C105" s="23" t="s">
        <v>1527</v>
      </c>
      <c r="D105" s="24"/>
      <c r="E105" s="24"/>
      <c r="F105" s="502"/>
      <c r="G105" s="24"/>
      <c r="H105" s="580"/>
      <c r="I105" s="520"/>
    </row>
    <row r="106" spans="1:9" ht="15.75" x14ac:dyDescent="0.2">
      <c r="A106" s="520"/>
      <c r="B106" s="569"/>
      <c r="C106" s="23" t="s">
        <v>1528</v>
      </c>
      <c r="D106" s="24" t="s">
        <v>28</v>
      </c>
      <c r="E106" s="24">
        <v>85.1</v>
      </c>
      <c r="F106" s="502"/>
      <c r="G106" s="24">
        <v>85.1</v>
      </c>
      <c r="H106" s="580"/>
      <c r="I106" s="520"/>
    </row>
    <row r="107" spans="1:9" ht="15.75" x14ac:dyDescent="0.2">
      <c r="A107" s="520"/>
      <c r="B107" s="569"/>
      <c r="C107" s="23" t="s">
        <v>1529</v>
      </c>
      <c r="D107" s="24" t="s">
        <v>28</v>
      </c>
      <c r="E107" s="24">
        <v>85.1</v>
      </c>
      <c r="F107" s="502"/>
      <c r="G107" s="24">
        <v>85.1</v>
      </c>
      <c r="H107" s="580"/>
      <c r="I107" s="520"/>
    </row>
    <row r="108" spans="1:9" x14ac:dyDescent="0.2">
      <c r="A108" s="520" t="s">
        <v>200</v>
      </c>
      <c r="B108" s="569"/>
      <c r="C108" s="507" t="s">
        <v>175</v>
      </c>
      <c r="D108" s="507"/>
      <c r="E108" s="24"/>
      <c r="F108" s="502"/>
      <c r="G108" s="24"/>
      <c r="H108" s="580"/>
      <c r="I108" s="520"/>
    </row>
    <row r="109" spans="1:9" x14ac:dyDescent="0.2">
      <c r="A109" s="520"/>
      <c r="B109" s="569"/>
      <c r="C109" s="23" t="s">
        <v>1088</v>
      </c>
      <c r="D109" s="24" t="s">
        <v>16</v>
      </c>
      <c r="E109" s="24">
        <v>10053</v>
      </c>
      <c r="F109" s="502"/>
      <c r="G109" s="24">
        <v>10053</v>
      </c>
      <c r="H109" s="580"/>
      <c r="I109" s="520"/>
    </row>
    <row r="110" spans="1:9" ht="25.5" x14ac:dyDescent="0.2">
      <c r="A110" s="520"/>
      <c r="B110" s="569"/>
      <c r="C110" s="23" t="s">
        <v>1080</v>
      </c>
      <c r="D110" s="24" t="s">
        <v>17</v>
      </c>
      <c r="E110" s="24">
        <v>1292.5</v>
      </c>
      <c r="F110" s="502"/>
      <c r="G110" s="24">
        <v>1292.5</v>
      </c>
      <c r="H110" s="580"/>
      <c r="I110" s="520"/>
    </row>
    <row r="111" spans="1:9" ht="25.5" x14ac:dyDescent="0.2">
      <c r="A111" s="520"/>
      <c r="B111" s="569"/>
      <c r="C111" s="23" t="s">
        <v>1081</v>
      </c>
      <c r="D111" s="24" t="s">
        <v>17</v>
      </c>
      <c r="E111" s="24">
        <v>326.7</v>
      </c>
      <c r="F111" s="502"/>
      <c r="G111" s="24">
        <v>326.7</v>
      </c>
      <c r="H111" s="580"/>
      <c r="I111" s="520"/>
    </row>
    <row r="112" spans="1:9" x14ac:dyDescent="0.2">
      <c r="A112" s="520"/>
      <c r="B112" s="569"/>
      <c r="C112" s="23" t="s">
        <v>177</v>
      </c>
      <c r="D112" s="24" t="s">
        <v>16</v>
      </c>
      <c r="E112" s="24">
        <v>65</v>
      </c>
      <c r="F112" s="502"/>
      <c r="G112" s="24">
        <v>65</v>
      </c>
      <c r="H112" s="580"/>
      <c r="I112" s="520"/>
    </row>
    <row r="113" spans="1:9" x14ac:dyDescent="0.2">
      <c r="A113" s="520"/>
      <c r="B113" s="569"/>
      <c r="C113" s="23" t="s">
        <v>1089</v>
      </c>
      <c r="D113" s="24" t="s">
        <v>16</v>
      </c>
      <c r="E113" s="24">
        <v>65</v>
      </c>
      <c r="F113" s="502"/>
      <c r="G113" s="24">
        <v>65</v>
      </c>
      <c r="H113" s="580"/>
      <c r="I113" s="520"/>
    </row>
    <row r="114" spans="1:9" x14ac:dyDescent="0.2">
      <c r="A114" s="520"/>
      <c r="B114" s="569"/>
      <c r="C114" s="23" t="s">
        <v>1090</v>
      </c>
      <c r="D114" s="24" t="s">
        <v>16</v>
      </c>
      <c r="E114" s="24">
        <v>65</v>
      </c>
      <c r="F114" s="502"/>
      <c r="G114" s="24">
        <v>65</v>
      </c>
      <c r="H114" s="580"/>
      <c r="I114" s="520"/>
    </row>
    <row r="115" spans="1:9" x14ac:dyDescent="0.2">
      <c r="A115" s="520"/>
      <c r="B115" s="569"/>
      <c r="C115" s="23" t="s">
        <v>1527</v>
      </c>
      <c r="D115" s="24"/>
      <c r="E115" s="24"/>
      <c r="F115" s="502"/>
      <c r="G115" s="24"/>
      <c r="H115" s="580"/>
      <c r="I115" s="520"/>
    </row>
    <row r="116" spans="1:9" ht="25.5" x14ac:dyDescent="0.2">
      <c r="A116" s="520"/>
      <c r="B116" s="569"/>
      <c r="C116" s="23" t="s">
        <v>1532</v>
      </c>
      <c r="D116" s="24" t="s">
        <v>28</v>
      </c>
      <c r="E116" s="24">
        <v>85.1</v>
      </c>
      <c r="F116" s="502"/>
      <c r="G116" s="24">
        <v>85.1</v>
      </c>
      <c r="H116" s="580"/>
      <c r="I116" s="520"/>
    </row>
    <row r="117" spans="1:9" x14ac:dyDescent="0.2">
      <c r="A117" s="520"/>
      <c r="B117" s="569"/>
      <c r="C117" s="23" t="s">
        <v>1069</v>
      </c>
      <c r="D117" s="24"/>
      <c r="E117" s="24"/>
      <c r="F117" s="502"/>
      <c r="G117" s="126"/>
      <c r="H117" s="580"/>
      <c r="I117" s="520"/>
    </row>
    <row r="118" spans="1:9" x14ac:dyDescent="0.2">
      <c r="A118" s="556" t="s">
        <v>959</v>
      </c>
      <c r="B118" s="556"/>
      <c r="C118" s="556"/>
      <c r="D118" s="556"/>
      <c r="E118" s="400"/>
      <c r="F118" s="398">
        <f>SUM(F26:F117)</f>
        <v>2501.8000000000002</v>
      </c>
      <c r="G118" s="398"/>
      <c r="H118" s="401">
        <f>H27</f>
        <v>2501.6999999999998</v>
      </c>
      <c r="I118" s="402" t="s">
        <v>1629</v>
      </c>
    </row>
    <row r="119" spans="1:9" x14ac:dyDescent="0.2">
      <c r="A119" s="549" t="s">
        <v>965</v>
      </c>
      <c r="B119" s="549"/>
      <c r="C119" s="549"/>
      <c r="D119" s="549"/>
      <c r="E119" s="403"/>
      <c r="F119" s="404">
        <f>F118+F24</f>
        <v>4301.8</v>
      </c>
      <c r="G119" s="404"/>
      <c r="H119" s="399">
        <f>H118+H24</f>
        <v>4301.7</v>
      </c>
      <c r="I119" s="402" t="s">
        <v>1629</v>
      </c>
    </row>
    <row r="120" spans="1:9" x14ac:dyDescent="0.2">
      <c r="A120" s="551" t="s">
        <v>966</v>
      </c>
      <c r="B120" s="551"/>
      <c r="C120" s="551"/>
      <c r="D120" s="551"/>
      <c r="E120" s="551"/>
      <c r="F120" s="551"/>
      <c r="G120" s="405"/>
      <c r="H120" s="406"/>
      <c r="I120" s="406"/>
    </row>
    <row r="121" spans="1:9" x14ac:dyDescent="0.2">
      <c r="A121" s="26" t="s">
        <v>195</v>
      </c>
      <c r="B121" s="23" t="s">
        <v>1214</v>
      </c>
      <c r="C121" s="23" t="s">
        <v>1040</v>
      </c>
      <c r="D121" s="24" t="s">
        <v>16</v>
      </c>
      <c r="E121" s="24">
        <v>1</v>
      </c>
      <c r="F121" s="510">
        <v>86</v>
      </c>
      <c r="G121" s="24">
        <v>1</v>
      </c>
      <c r="H121" s="511">
        <v>85.9</v>
      </c>
      <c r="I121" s="520" t="s">
        <v>1629</v>
      </c>
    </row>
    <row r="122" spans="1:9" x14ac:dyDescent="0.2">
      <c r="A122" s="26" t="s">
        <v>196</v>
      </c>
      <c r="B122" s="277" t="s">
        <v>1194</v>
      </c>
      <c r="C122" s="23" t="s">
        <v>1040</v>
      </c>
      <c r="D122" s="24" t="s">
        <v>16</v>
      </c>
      <c r="E122" s="24">
        <v>2</v>
      </c>
      <c r="F122" s="510"/>
      <c r="G122" s="24">
        <v>2</v>
      </c>
      <c r="H122" s="512"/>
      <c r="I122" s="520"/>
    </row>
    <row r="123" spans="1:9" x14ac:dyDescent="0.2">
      <c r="A123" s="26" t="s">
        <v>197</v>
      </c>
      <c r="B123" s="277" t="s">
        <v>1160</v>
      </c>
      <c r="C123" s="23" t="s">
        <v>1212</v>
      </c>
      <c r="D123" s="24" t="s">
        <v>16</v>
      </c>
      <c r="E123" s="24">
        <v>1</v>
      </c>
      <c r="F123" s="510"/>
      <c r="G123" s="24">
        <v>1</v>
      </c>
      <c r="H123" s="512"/>
      <c r="I123" s="520"/>
    </row>
    <row r="124" spans="1:9" x14ac:dyDescent="0.2">
      <c r="A124" s="26" t="s">
        <v>198</v>
      </c>
      <c r="B124" s="23" t="s">
        <v>1215</v>
      </c>
      <c r="C124" s="23" t="s">
        <v>1040</v>
      </c>
      <c r="D124" s="24" t="s">
        <v>16</v>
      </c>
      <c r="E124" s="24">
        <v>2</v>
      </c>
      <c r="F124" s="510"/>
      <c r="G124" s="24">
        <v>2</v>
      </c>
      <c r="H124" s="512"/>
      <c r="I124" s="520"/>
    </row>
    <row r="125" spans="1:9" x14ac:dyDescent="0.2">
      <c r="A125" s="26" t="s">
        <v>199</v>
      </c>
      <c r="B125" s="23" t="s">
        <v>1217</v>
      </c>
      <c r="C125" s="23" t="s">
        <v>1040</v>
      </c>
      <c r="D125" s="24" t="s">
        <v>16</v>
      </c>
      <c r="E125" s="24">
        <v>1</v>
      </c>
      <c r="F125" s="510"/>
      <c r="G125" s="24">
        <v>1</v>
      </c>
      <c r="H125" s="512"/>
      <c r="I125" s="520"/>
    </row>
    <row r="126" spans="1:9" x14ac:dyDescent="0.2">
      <c r="A126" s="26" t="s">
        <v>200</v>
      </c>
      <c r="B126" s="23" t="s">
        <v>1218</v>
      </c>
      <c r="C126" s="23" t="s">
        <v>1040</v>
      </c>
      <c r="D126" s="24" t="s">
        <v>16</v>
      </c>
      <c r="E126" s="24">
        <v>2</v>
      </c>
      <c r="F126" s="510"/>
      <c r="G126" s="24">
        <v>2</v>
      </c>
      <c r="H126" s="512"/>
      <c r="I126" s="520"/>
    </row>
    <row r="127" spans="1:9" x14ac:dyDescent="0.2">
      <c r="A127" s="26" t="s">
        <v>201</v>
      </c>
      <c r="B127" s="23" t="s">
        <v>1041</v>
      </c>
      <c r="C127" s="23" t="s">
        <v>1212</v>
      </c>
      <c r="D127" s="24" t="s">
        <v>16</v>
      </c>
      <c r="E127" s="24">
        <v>2</v>
      </c>
      <c r="F127" s="510"/>
      <c r="G127" s="24">
        <v>2</v>
      </c>
      <c r="H127" s="512"/>
      <c r="I127" s="520"/>
    </row>
    <row r="128" spans="1:9" x14ac:dyDescent="0.2">
      <c r="A128" s="26" t="s">
        <v>202</v>
      </c>
      <c r="B128" s="23" t="s">
        <v>1221</v>
      </c>
      <c r="C128" s="23" t="s">
        <v>1210</v>
      </c>
      <c r="D128" s="24" t="s">
        <v>16</v>
      </c>
      <c r="E128" s="24">
        <v>1</v>
      </c>
      <c r="F128" s="510"/>
      <c r="G128" s="24">
        <v>1</v>
      </c>
      <c r="H128" s="512"/>
      <c r="I128" s="520"/>
    </row>
    <row r="129" spans="1:9" ht="25.5" x14ac:dyDescent="0.2">
      <c r="A129" s="26" t="s">
        <v>1008</v>
      </c>
      <c r="B129" s="23" t="s">
        <v>1172</v>
      </c>
      <c r="C129" s="23" t="s">
        <v>1350</v>
      </c>
      <c r="D129" s="24" t="s">
        <v>16</v>
      </c>
      <c r="E129" s="24">
        <v>1</v>
      </c>
      <c r="F129" s="510"/>
      <c r="G129" s="24">
        <v>1</v>
      </c>
      <c r="H129" s="512"/>
      <c r="I129" s="520"/>
    </row>
    <row r="130" spans="1:9" x14ac:dyDescent="0.2">
      <c r="A130" s="26" t="s">
        <v>1009</v>
      </c>
      <c r="B130" s="23" t="s">
        <v>1485</v>
      </c>
      <c r="C130" s="23" t="s">
        <v>1040</v>
      </c>
      <c r="D130" s="24" t="s">
        <v>16</v>
      </c>
      <c r="E130" s="24">
        <v>1</v>
      </c>
      <c r="F130" s="510"/>
      <c r="G130" s="24">
        <v>1</v>
      </c>
      <c r="H130" s="513"/>
      <c r="I130" s="520"/>
    </row>
    <row r="131" spans="1:9" x14ac:dyDescent="0.2">
      <c r="A131" s="549" t="s">
        <v>323</v>
      </c>
      <c r="B131" s="549"/>
      <c r="C131" s="549"/>
      <c r="D131" s="549"/>
      <c r="E131" s="403"/>
      <c r="F131" s="404">
        <f>F121</f>
        <v>86</v>
      </c>
      <c r="G131" s="404"/>
      <c r="H131" s="399">
        <f>H121</f>
        <v>85.9</v>
      </c>
      <c r="I131" s="402" t="s">
        <v>1629</v>
      </c>
    </row>
    <row r="132" spans="1:9" ht="44.45" customHeight="1" x14ac:dyDescent="0.2">
      <c r="A132" s="551" t="s">
        <v>894</v>
      </c>
      <c r="B132" s="551"/>
      <c r="C132" s="551"/>
      <c r="D132" s="551"/>
      <c r="E132" s="551"/>
      <c r="F132" s="551"/>
      <c r="G132" s="405"/>
      <c r="H132" s="407"/>
      <c r="I132" s="407"/>
    </row>
    <row r="133" spans="1:9" x14ac:dyDescent="0.2">
      <c r="A133" s="553" t="s">
        <v>1039</v>
      </c>
      <c r="B133" s="553"/>
      <c r="C133" s="553"/>
      <c r="D133" s="553"/>
      <c r="E133" s="553"/>
      <c r="F133" s="553"/>
      <c r="G133" s="408"/>
      <c r="H133" s="406"/>
      <c r="I133" s="406"/>
    </row>
    <row r="134" spans="1:9" x14ac:dyDescent="0.2">
      <c r="A134" s="409" t="s">
        <v>195</v>
      </c>
      <c r="B134" s="410" t="s">
        <v>1214</v>
      </c>
      <c r="C134" s="410" t="s">
        <v>1226</v>
      </c>
      <c r="D134" s="411" t="s">
        <v>16</v>
      </c>
      <c r="E134" s="411">
        <v>1</v>
      </c>
      <c r="F134" s="552">
        <v>212.1</v>
      </c>
      <c r="G134" s="412">
        <v>1</v>
      </c>
      <c r="H134" s="545">
        <v>211.8</v>
      </c>
      <c r="I134" s="576" t="s">
        <v>1646</v>
      </c>
    </row>
    <row r="135" spans="1:9" x14ac:dyDescent="0.2">
      <c r="A135" s="551" t="s">
        <v>196</v>
      </c>
      <c r="B135" s="546" t="s">
        <v>1173</v>
      </c>
      <c r="C135" s="410" t="s">
        <v>1227</v>
      </c>
      <c r="D135" s="411" t="s">
        <v>16</v>
      </c>
      <c r="E135" s="411">
        <v>1</v>
      </c>
      <c r="F135" s="552"/>
      <c r="G135" s="412">
        <v>1</v>
      </c>
      <c r="H135" s="545"/>
      <c r="I135" s="576"/>
    </row>
    <row r="136" spans="1:9" x14ac:dyDescent="0.2">
      <c r="A136" s="551"/>
      <c r="B136" s="546"/>
      <c r="C136" s="410" t="s">
        <v>1228</v>
      </c>
      <c r="D136" s="411" t="s">
        <v>16</v>
      </c>
      <c r="E136" s="411">
        <v>1</v>
      </c>
      <c r="F136" s="552"/>
      <c r="G136" s="412">
        <v>1</v>
      </c>
      <c r="H136" s="545"/>
      <c r="I136" s="576"/>
    </row>
    <row r="137" spans="1:9" x14ac:dyDescent="0.2">
      <c r="A137" s="551"/>
      <c r="B137" s="546"/>
      <c r="C137" s="410" t="s">
        <v>1229</v>
      </c>
      <c r="D137" s="411" t="s">
        <v>16</v>
      </c>
      <c r="E137" s="411">
        <v>2</v>
      </c>
      <c r="F137" s="552"/>
      <c r="G137" s="412">
        <v>2</v>
      </c>
      <c r="H137" s="545"/>
      <c r="I137" s="576"/>
    </row>
    <row r="138" spans="1:9" x14ac:dyDescent="0.2">
      <c r="A138" s="411">
        <v>3</v>
      </c>
      <c r="B138" s="410" t="s">
        <v>1191</v>
      </c>
      <c r="C138" s="410" t="s">
        <v>1230</v>
      </c>
      <c r="D138" s="411" t="s">
        <v>16</v>
      </c>
      <c r="E138" s="411">
        <v>1</v>
      </c>
      <c r="F138" s="552"/>
      <c r="G138" s="412">
        <v>1</v>
      </c>
      <c r="H138" s="545"/>
      <c r="I138" s="576"/>
    </row>
    <row r="139" spans="1:9" x14ac:dyDescent="0.2">
      <c r="A139" s="551" t="s">
        <v>198</v>
      </c>
      <c r="B139" s="547" t="s">
        <v>1194</v>
      </c>
      <c r="C139" s="410" t="s">
        <v>1231</v>
      </c>
      <c r="D139" s="411" t="s">
        <v>16</v>
      </c>
      <c r="E139" s="411">
        <v>1</v>
      </c>
      <c r="F139" s="552"/>
      <c r="G139" s="412">
        <v>1</v>
      </c>
      <c r="H139" s="545"/>
      <c r="I139" s="576"/>
    </row>
    <row r="140" spans="1:9" x14ac:dyDescent="0.2">
      <c r="A140" s="551"/>
      <c r="B140" s="547"/>
      <c r="C140" s="410" t="s">
        <v>1232</v>
      </c>
      <c r="D140" s="411" t="s">
        <v>16</v>
      </c>
      <c r="E140" s="411">
        <v>1</v>
      </c>
      <c r="F140" s="552"/>
      <c r="G140" s="412">
        <v>1</v>
      </c>
      <c r="H140" s="545"/>
      <c r="I140" s="576"/>
    </row>
    <row r="141" spans="1:9" x14ac:dyDescent="0.2">
      <c r="A141" s="551" t="s">
        <v>199</v>
      </c>
      <c r="B141" s="547" t="s">
        <v>1160</v>
      </c>
      <c r="C141" s="410" t="s">
        <v>1233</v>
      </c>
      <c r="D141" s="411" t="s">
        <v>16</v>
      </c>
      <c r="E141" s="411">
        <v>1</v>
      </c>
      <c r="F141" s="552"/>
      <c r="G141" s="412">
        <v>1</v>
      </c>
      <c r="H141" s="545"/>
      <c r="I141" s="576"/>
    </row>
    <row r="142" spans="1:9" x14ac:dyDescent="0.2">
      <c r="A142" s="551"/>
      <c r="B142" s="547"/>
      <c r="C142" s="410" t="s">
        <v>1234</v>
      </c>
      <c r="D142" s="411" t="s">
        <v>16</v>
      </c>
      <c r="E142" s="411">
        <v>1</v>
      </c>
      <c r="F142" s="552"/>
      <c r="G142" s="412">
        <v>1</v>
      </c>
      <c r="H142" s="545"/>
      <c r="I142" s="576"/>
    </row>
    <row r="143" spans="1:9" x14ac:dyDescent="0.2">
      <c r="A143" s="551" t="s">
        <v>200</v>
      </c>
      <c r="B143" s="546" t="s">
        <v>1215</v>
      </c>
      <c r="C143" s="410" t="s">
        <v>1235</v>
      </c>
      <c r="D143" s="411" t="s">
        <v>16</v>
      </c>
      <c r="E143" s="411">
        <v>1</v>
      </c>
      <c r="F143" s="552"/>
      <c r="G143" s="412">
        <v>1</v>
      </c>
      <c r="H143" s="545"/>
      <c r="I143" s="576"/>
    </row>
    <row r="144" spans="1:9" x14ac:dyDescent="0.2">
      <c r="A144" s="551"/>
      <c r="B144" s="546"/>
      <c r="C144" s="410" t="s">
        <v>1226</v>
      </c>
      <c r="D144" s="411" t="s">
        <v>16</v>
      </c>
      <c r="E144" s="411">
        <v>1</v>
      </c>
      <c r="F144" s="552"/>
      <c r="G144" s="412">
        <v>1</v>
      </c>
      <c r="H144" s="545"/>
      <c r="I144" s="576"/>
    </row>
    <row r="145" spans="1:9" x14ac:dyDescent="0.2">
      <c r="A145" s="409" t="s">
        <v>201</v>
      </c>
      <c r="B145" s="410" t="s">
        <v>1216</v>
      </c>
      <c r="C145" s="410" t="s">
        <v>1236</v>
      </c>
      <c r="D145" s="411" t="s">
        <v>16</v>
      </c>
      <c r="E145" s="411">
        <v>1</v>
      </c>
      <c r="F145" s="552"/>
      <c r="G145" s="412">
        <v>1</v>
      </c>
      <c r="H145" s="545"/>
      <c r="I145" s="576"/>
    </row>
    <row r="146" spans="1:9" x14ac:dyDescent="0.2">
      <c r="A146" s="409" t="s">
        <v>202</v>
      </c>
      <c r="B146" s="410" t="s">
        <v>1217</v>
      </c>
      <c r="C146" s="410" t="s">
        <v>1232</v>
      </c>
      <c r="D146" s="411" t="s">
        <v>16</v>
      </c>
      <c r="E146" s="411">
        <v>1</v>
      </c>
      <c r="F146" s="552"/>
      <c r="G146" s="412">
        <v>1</v>
      </c>
      <c r="H146" s="545"/>
      <c r="I146" s="576"/>
    </row>
    <row r="147" spans="1:9" x14ac:dyDescent="0.2">
      <c r="A147" s="553">
        <v>9</v>
      </c>
      <c r="B147" s="546" t="s">
        <v>1218</v>
      </c>
      <c r="C147" s="410" t="s">
        <v>1237</v>
      </c>
      <c r="D147" s="411" t="s">
        <v>16</v>
      </c>
      <c r="E147" s="411">
        <v>1</v>
      </c>
      <c r="F147" s="552"/>
      <c r="G147" s="412">
        <v>1</v>
      </c>
      <c r="H147" s="545"/>
      <c r="I147" s="576"/>
    </row>
    <row r="148" spans="1:9" x14ac:dyDescent="0.2">
      <c r="A148" s="553"/>
      <c r="B148" s="546"/>
      <c r="C148" s="410" t="s">
        <v>1238</v>
      </c>
      <c r="D148" s="411" t="s">
        <v>16</v>
      </c>
      <c r="E148" s="411">
        <v>1</v>
      </c>
      <c r="F148" s="552"/>
      <c r="G148" s="412">
        <v>1</v>
      </c>
      <c r="H148" s="545"/>
      <c r="I148" s="576"/>
    </row>
    <row r="149" spans="1:9" x14ac:dyDescent="0.2">
      <c r="A149" s="551" t="s">
        <v>1009</v>
      </c>
      <c r="B149" s="546" t="s">
        <v>1219</v>
      </c>
      <c r="C149" s="410" t="s">
        <v>1239</v>
      </c>
      <c r="D149" s="411" t="s">
        <v>16</v>
      </c>
      <c r="E149" s="411">
        <v>1</v>
      </c>
      <c r="F149" s="552"/>
      <c r="G149" s="412">
        <v>1</v>
      </c>
      <c r="H149" s="545"/>
      <c r="I149" s="576"/>
    </row>
    <row r="150" spans="1:9" x14ac:dyDescent="0.2">
      <c r="A150" s="551"/>
      <c r="B150" s="546"/>
      <c r="C150" s="410" t="s">
        <v>1240</v>
      </c>
      <c r="D150" s="411" t="s">
        <v>16</v>
      </c>
      <c r="E150" s="411">
        <v>1</v>
      </c>
      <c r="F150" s="552"/>
      <c r="G150" s="412">
        <v>1</v>
      </c>
      <c r="H150" s="545"/>
      <c r="I150" s="576"/>
    </row>
    <row r="151" spans="1:9" x14ac:dyDescent="0.2">
      <c r="A151" s="551" t="s">
        <v>1010</v>
      </c>
      <c r="B151" s="546" t="s">
        <v>1112</v>
      </c>
      <c r="C151" s="410" t="s">
        <v>1241</v>
      </c>
      <c r="D151" s="411" t="s">
        <v>16</v>
      </c>
      <c r="E151" s="411">
        <v>1</v>
      </c>
      <c r="F151" s="552"/>
      <c r="G151" s="412">
        <v>1</v>
      </c>
      <c r="H151" s="545"/>
      <c r="I151" s="576"/>
    </row>
    <row r="152" spans="1:9" x14ac:dyDescent="0.2">
      <c r="A152" s="551"/>
      <c r="B152" s="546"/>
      <c r="C152" s="410" t="s">
        <v>1229</v>
      </c>
      <c r="D152" s="411" t="s">
        <v>16</v>
      </c>
      <c r="E152" s="411">
        <v>1</v>
      </c>
      <c r="F152" s="552"/>
      <c r="G152" s="412">
        <v>1</v>
      </c>
      <c r="H152" s="545"/>
      <c r="I152" s="576"/>
    </row>
    <row r="153" spans="1:9" x14ac:dyDescent="0.2">
      <c r="A153" s="551"/>
      <c r="B153" s="546"/>
      <c r="C153" s="410" t="s">
        <v>1242</v>
      </c>
      <c r="D153" s="411" t="s">
        <v>16</v>
      </c>
      <c r="E153" s="411">
        <v>1</v>
      </c>
      <c r="F153" s="552"/>
      <c r="G153" s="412">
        <v>1</v>
      </c>
      <c r="H153" s="545"/>
      <c r="I153" s="576"/>
    </row>
    <row r="154" spans="1:9" x14ac:dyDescent="0.2">
      <c r="A154" s="551"/>
      <c r="B154" s="546"/>
      <c r="C154" s="410" t="s">
        <v>1243</v>
      </c>
      <c r="D154" s="411" t="s">
        <v>16</v>
      </c>
      <c r="E154" s="411">
        <v>1</v>
      </c>
      <c r="F154" s="552"/>
      <c r="G154" s="412">
        <v>1</v>
      </c>
      <c r="H154" s="545"/>
      <c r="I154" s="576"/>
    </row>
    <row r="155" spans="1:9" x14ac:dyDescent="0.2">
      <c r="A155" s="551"/>
      <c r="B155" s="546"/>
      <c r="C155" s="410" t="s">
        <v>1244</v>
      </c>
      <c r="D155" s="411" t="s">
        <v>16</v>
      </c>
      <c r="E155" s="411">
        <v>1</v>
      </c>
      <c r="F155" s="552"/>
      <c r="G155" s="412">
        <v>1</v>
      </c>
      <c r="H155" s="545"/>
      <c r="I155" s="576"/>
    </row>
    <row r="156" spans="1:9" x14ac:dyDescent="0.2">
      <c r="A156" s="413">
        <v>12</v>
      </c>
      <c r="B156" s="410" t="s">
        <v>1220</v>
      </c>
      <c r="C156" s="410" t="s">
        <v>1245</v>
      </c>
      <c r="D156" s="411" t="s">
        <v>16</v>
      </c>
      <c r="E156" s="411">
        <v>1</v>
      </c>
      <c r="F156" s="552"/>
      <c r="G156" s="412">
        <v>1</v>
      </c>
      <c r="H156" s="545"/>
      <c r="I156" s="576"/>
    </row>
    <row r="157" spans="1:9" x14ac:dyDescent="0.2">
      <c r="A157" s="545">
        <v>13</v>
      </c>
      <c r="B157" s="546" t="s">
        <v>1175</v>
      </c>
      <c r="C157" s="410" t="s">
        <v>1246</v>
      </c>
      <c r="D157" s="411" t="s">
        <v>16</v>
      </c>
      <c r="E157" s="411">
        <v>1</v>
      </c>
      <c r="F157" s="552"/>
      <c r="G157" s="412">
        <v>1</v>
      </c>
      <c r="H157" s="545"/>
      <c r="I157" s="576"/>
    </row>
    <row r="158" spans="1:9" x14ac:dyDescent="0.2">
      <c r="A158" s="545"/>
      <c r="B158" s="546"/>
      <c r="C158" s="410" t="s">
        <v>1247</v>
      </c>
      <c r="D158" s="411" t="s">
        <v>16</v>
      </c>
      <c r="E158" s="411">
        <v>1</v>
      </c>
      <c r="F158" s="552"/>
      <c r="G158" s="412">
        <v>1</v>
      </c>
      <c r="H158" s="545"/>
      <c r="I158" s="576"/>
    </row>
    <row r="159" spans="1:9" ht="25.5" x14ac:dyDescent="0.2">
      <c r="A159" s="409" t="s">
        <v>1014</v>
      </c>
      <c r="B159" s="410" t="s">
        <v>1172</v>
      </c>
      <c r="C159" s="410" t="s">
        <v>1248</v>
      </c>
      <c r="D159" s="411" t="s">
        <v>16</v>
      </c>
      <c r="E159" s="411">
        <v>1</v>
      </c>
      <c r="F159" s="552"/>
      <c r="G159" s="412">
        <v>1</v>
      </c>
      <c r="H159" s="545"/>
      <c r="I159" s="576"/>
    </row>
    <row r="160" spans="1:9" x14ac:dyDescent="0.2">
      <c r="A160" s="551" t="s">
        <v>1015</v>
      </c>
      <c r="B160" s="546" t="s">
        <v>1077</v>
      </c>
      <c r="C160" s="410" t="s">
        <v>1249</v>
      </c>
      <c r="D160" s="411" t="s">
        <v>16</v>
      </c>
      <c r="E160" s="411">
        <v>7</v>
      </c>
      <c r="F160" s="552"/>
      <c r="G160" s="412">
        <v>7</v>
      </c>
      <c r="H160" s="545"/>
      <c r="I160" s="576"/>
    </row>
    <row r="161" spans="1:9" x14ac:dyDescent="0.2">
      <c r="A161" s="551"/>
      <c r="B161" s="546"/>
      <c r="C161" s="410" t="s">
        <v>1250</v>
      </c>
      <c r="D161" s="411" t="s">
        <v>16</v>
      </c>
      <c r="E161" s="411">
        <v>1</v>
      </c>
      <c r="F161" s="552"/>
      <c r="G161" s="412">
        <v>1</v>
      </c>
      <c r="H161" s="545"/>
      <c r="I161" s="576"/>
    </row>
    <row r="162" spans="1:9" x14ac:dyDescent="0.2">
      <c r="A162" s="551"/>
      <c r="B162" s="546"/>
      <c r="C162" s="410" t="s">
        <v>1251</v>
      </c>
      <c r="D162" s="411" t="s">
        <v>16</v>
      </c>
      <c r="E162" s="411">
        <v>1</v>
      </c>
      <c r="F162" s="552"/>
      <c r="G162" s="412">
        <v>1</v>
      </c>
      <c r="H162" s="545"/>
      <c r="I162" s="576"/>
    </row>
    <row r="163" spans="1:9" x14ac:dyDescent="0.2">
      <c r="A163" s="551" t="s">
        <v>1016</v>
      </c>
      <c r="B163" s="546" t="s">
        <v>1221</v>
      </c>
      <c r="C163" s="410" t="s">
        <v>1252</v>
      </c>
      <c r="D163" s="411" t="s">
        <v>16</v>
      </c>
      <c r="E163" s="411">
        <v>1</v>
      </c>
      <c r="F163" s="552"/>
      <c r="G163" s="412">
        <v>1</v>
      </c>
      <c r="H163" s="545"/>
      <c r="I163" s="576"/>
    </row>
    <row r="164" spans="1:9" x14ac:dyDescent="0.2">
      <c r="A164" s="551"/>
      <c r="B164" s="546"/>
      <c r="C164" s="410" t="s">
        <v>1253</v>
      </c>
      <c r="D164" s="411" t="s">
        <v>16</v>
      </c>
      <c r="E164" s="411">
        <v>1</v>
      </c>
      <c r="F164" s="552"/>
      <c r="G164" s="412">
        <v>1</v>
      </c>
      <c r="H164" s="545"/>
      <c r="I164" s="576"/>
    </row>
    <row r="165" spans="1:9" x14ac:dyDescent="0.2">
      <c r="A165" s="545">
        <v>17</v>
      </c>
      <c r="B165" s="546" t="s">
        <v>1203</v>
      </c>
      <c r="C165" s="410" t="s">
        <v>1254</v>
      </c>
      <c r="D165" s="411" t="s">
        <v>16</v>
      </c>
      <c r="E165" s="411">
        <v>1</v>
      </c>
      <c r="F165" s="552"/>
      <c r="G165" s="412">
        <v>1</v>
      </c>
      <c r="H165" s="545"/>
      <c r="I165" s="576"/>
    </row>
    <row r="166" spans="1:9" x14ac:dyDescent="0.2">
      <c r="A166" s="545"/>
      <c r="B166" s="546"/>
      <c r="C166" s="410" t="s">
        <v>1255</v>
      </c>
      <c r="D166" s="411" t="s">
        <v>16</v>
      </c>
      <c r="E166" s="411">
        <v>1</v>
      </c>
      <c r="F166" s="552"/>
      <c r="G166" s="412">
        <v>1</v>
      </c>
      <c r="H166" s="545"/>
      <c r="I166" s="576"/>
    </row>
    <row r="167" spans="1:9" x14ac:dyDescent="0.2">
      <c r="A167" s="545"/>
      <c r="B167" s="546"/>
      <c r="C167" s="410" t="s">
        <v>1239</v>
      </c>
      <c r="D167" s="411" t="s">
        <v>16</v>
      </c>
      <c r="E167" s="411">
        <v>1</v>
      </c>
      <c r="F167" s="552"/>
      <c r="G167" s="412">
        <v>1</v>
      </c>
      <c r="H167" s="545"/>
      <c r="I167" s="576"/>
    </row>
    <row r="168" spans="1:9" x14ac:dyDescent="0.2">
      <c r="A168" s="545"/>
      <c r="B168" s="546"/>
      <c r="C168" s="410" t="s">
        <v>1233</v>
      </c>
      <c r="D168" s="411" t="s">
        <v>16</v>
      </c>
      <c r="E168" s="411">
        <v>1</v>
      </c>
      <c r="F168" s="552"/>
      <c r="G168" s="412">
        <v>1</v>
      </c>
      <c r="H168" s="545"/>
      <c r="I168" s="576"/>
    </row>
    <row r="169" spans="1:9" x14ac:dyDescent="0.2">
      <c r="A169" s="413">
        <v>18</v>
      </c>
      <c r="B169" s="410" t="s">
        <v>1222</v>
      </c>
      <c r="C169" s="410" t="s">
        <v>1256</v>
      </c>
      <c r="D169" s="411" t="s">
        <v>16</v>
      </c>
      <c r="E169" s="411">
        <v>1</v>
      </c>
      <c r="F169" s="552"/>
      <c r="G169" s="412">
        <v>1</v>
      </c>
      <c r="H169" s="545"/>
      <c r="I169" s="576"/>
    </row>
    <row r="170" spans="1:9" x14ac:dyDescent="0.2">
      <c r="A170" s="551" t="s">
        <v>1019</v>
      </c>
      <c r="B170" s="546" t="s">
        <v>1223</v>
      </c>
      <c r="C170" s="410" t="s">
        <v>1257</v>
      </c>
      <c r="D170" s="411" t="s">
        <v>16</v>
      </c>
      <c r="E170" s="411">
        <v>1</v>
      </c>
      <c r="F170" s="552"/>
      <c r="G170" s="412">
        <v>1</v>
      </c>
      <c r="H170" s="545"/>
      <c r="I170" s="576"/>
    </row>
    <row r="171" spans="1:9" x14ac:dyDescent="0.2">
      <c r="A171" s="551"/>
      <c r="B171" s="546"/>
      <c r="C171" s="410" t="s">
        <v>1258</v>
      </c>
      <c r="D171" s="411" t="s">
        <v>16</v>
      </c>
      <c r="E171" s="411">
        <v>1</v>
      </c>
      <c r="F171" s="552"/>
      <c r="G171" s="412">
        <v>1</v>
      </c>
      <c r="H171" s="545"/>
      <c r="I171" s="576"/>
    </row>
    <row r="172" spans="1:9" x14ac:dyDescent="0.2">
      <c r="A172" s="551" t="s">
        <v>1020</v>
      </c>
      <c r="B172" s="546" t="s">
        <v>1224</v>
      </c>
      <c r="C172" s="410" t="s">
        <v>1259</v>
      </c>
      <c r="D172" s="411" t="s">
        <v>16</v>
      </c>
      <c r="E172" s="411">
        <v>1</v>
      </c>
      <c r="F172" s="552"/>
      <c r="G172" s="412">
        <v>1</v>
      </c>
      <c r="H172" s="545"/>
      <c r="I172" s="576"/>
    </row>
    <row r="173" spans="1:9" x14ac:dyDescent="0.2">
      <c r="A173" s="551"/>
      <c r="B173" s="546"/>
      <c r="C173" s="410" t="s">
        <v>1260</v>
      </c>
      <c r="D173" s="411" t="s">
        <v>16</v>
      </c>
      <c r="E173" s="411">
        <v>1</v>
      </c>
      <c r="F173" s="552"/>
      <c r="G173" s="412">
        <v>1</v>
      </c>
      <c r="H173" s="545"/>
      <c r="I173" s="576"/>
    </row>
    <row r="174" spans="1:9" x14ac:dyDescent="0.2">
      <c r="A174" s="551"/>
      <c r="B174" s="546"/>
      <c r="C174" s="410" t="s">
        <v>1228</v>
      </c>
      <c r="D174" s="411" t="s">
        <v>16</v>
      </c>
      <c r="E174" s="411">
        <v>1</v>
      </c>
      <c r="F174" s="552"/>
      <c r="G174" s="412">
        <v>1</v>
      </c>
      <c r="H174" s="545"/>
      <c r="I174" s="576"/>
    </row>
    <row r="175" spans="1:9" x14ac:dyDescent="0.2">
      <c r="A175" s="551"/>
      <c r="B175" s="546"/>
      <c r="C175" s="410" t="s">
        <v>1235</v>
      </c>
      <c r="D175" s="411" t="s">
        <v>16</v>
      </c>
      <c r="E175" s="411">
        <v>1</v>
      </c>
      <c r="F175" s="552"/>
      <c r="G175" s="412">
        <v>1</v>
      </c>
      <c r="H175" s="545"/>
      <c r="I175" s="576"/>
    </row>
    <row r="176" spans="1:9" x14ac:dyDescent="0.2">
      <c r="A176" s="551"/>
      <c r="B176" s="546"/>
      <c r="C176" s="410" t="s">
        <v>1261</v>
      </c>
      <c r="D176" s="411" t="s">
        <v>16</v>
      </c>
      <c r="E176" s="411">
        <v>1</v>
      </c>
      <c r="F176" s="552"/>
      <c r="G176" s="412">
        <v>1</v>
      </c>
      <c r="H176" s="545"/>
      <c r="I176" s="576"/>
    </row>
    <row r="177" spans="1:9" x14ac:dyDescent="0.2">
      <c r="A177" s="551"/>
      <c r="B177" s="546"/>
      <c r="C177" s="410" t="s">
        <v>1231</v>
      </c>
      <c r="D177" s="411" t="s">
        <v>16</v>
      </c>
      <c r="E177" s="411">
        <v>1</v>
      </c>
      <c r="F177" s="552"/>
      <c r="G177" s="412">
        <v>1</v>
      </c>
      <c r="H177" s="545"/>
      <c r="I177" s="576"/>
    </row>
    <row r="178" spans="1:9" x14ac:dyDescent="0.2">
      <c r="A178" s="551" t="s">
        <v>1021</v>
      </c>
      <c r="B178" s="546" t="s">
        <v>1225</v>
      </c>
      <c r="C178" s="410" t="s">
        <v>1262</v>
      </c>
      <c r="D178" s="411" t="s">
        <v>16</v>
      </c>
      <c r="E178" s="411">
        <v>2</v>
      </c>
      <c r="F178" s="552"/>
      <c r="G178" s="412">
        <v>2</v>
      </c>
      <c r="H178" s="545"/>
      <c r="I178" s="576"/>
    </row>
    <row r="179" spans="1:9" x14ac:dyDescent="0.2">
      <c r="A179" s="551"/>
      <c r="B179" s="546"/>
      <c r="C179" s="410" t="s">
        <v>1263</v>
      </c>
      <c r="D179" s="411" t="s">
        <v>16</v>
      </c>
      <c r="E179" s="411">
        <v>1</v>
      </c>
      <c r="F179" s="552"/>
      <c r="G179" s="412">
        <v>1</v>
      </c>
      <c r="H179" s="545"/>
      <c r="I179" s="576"/>
    </row>
    <row r="180" spans="1:9" x14ac:dyDescent="0.2">
      <c r="A180" s="551" t="s">
        <v>1022</v>
      </c>
      <c r="B180" s="546" t="s">
        <v>1041</v>
      </c>
      <c r="C180" s="410" t="s">
        <v>1264</v>
      </c>
      <c r="D180" s="411" t="s">
        <v>16</v>
      </c>
      <c r="E180" s="411">
        <v>1</v>
      </c>
      <c r="F180" s="552"/>
      <c r="G180" s="412">
        <v>1</v>
      </c>
      <c r="H180" s="545"/>
      <c r="I180" s="576"/>
    </row>
    <row r="181" spans="1:9" x14ac:dyDescent="0.2">
      <c r="A181" s="551"/>
      <c r="B181" s="546"/>
      <c r="C181" s="410" t="s">
        <v>1265</v>
      </c>
      <c r="D181" s="411" t="s">
        <v>16</v>
      </c>
      <c r="E181" s="411">
        <v>1</v>
      </c>
      <c r="F181" s="552"/>
      <c r="G181" s="412">
        <v>1</v>
      </c>
      <c r="H181" s="545"/>
      <c r="I181" s="576"/>
    </row>
    <row r="182" spans="1:9" x14ac:dyDescent="0.2">
      <c r="A182" s="551"/>
      <c r="B182" s="546"/>
      <c r="C182" s="410" t="s">
        <v>1266</v>
      </c>
      <c r="D182" s="411" t="s">
        <v>16</v>
      </c>
      <c r="E182" s="411">
        <v>1</v>
      </c>
      <c r="F182" s="552"/>
      <c r="G182" s="412">
        <v>1</v>
      </c>
      <c r="H182" s="545"/>
      <c r="I182" s="576"/>
    </row>
    <row r="183" spans="1:9" ht="14.45" customHeight="1" x14ac:dyDescent="0.2">
      <c r="A183" s="409" t="s">
        <v>1023</v>
      </c>
      <c r="B183" s="410" t="s">
        <v>1568</v>
      </c>
      <c r="C183" s="410" t="s">
        <v>1572</v>
      </c>
      <c r="D183" s="411" t="s">
        <v>1569</v>
      </c>
      <c r="E183" s="411">
        <v>1</v>
      </c>
      <c r="F183" s="552">
        <v>133.80000000000001</v>
      </c>
      <c r="G183" s="412">
        <v>1</v>
      </c>
      <c r="H183" s="545">
        <v>133.69999999999999</v>
      </c>
      <c r="I183" s="576" t="s">
        <v>1646</v>
      </c>
    </row>
    <row r="184" spans="1:9" ht="15.6" customHeight="1" x14ac:dyDescent="0.2">
      <c r="A184" s="409" t="s">
        <v>1024</v>
      </c>
      <c r="B184" s="410" t="s">
        <v>1573</v>
      </c>
      <c r="C184" s="410" t="s">
        <v>1570</v>
      </c>
      <c r="D184" s="411" t="s">
        <v>16</v>
      </c>
      <c r="E184" s="411">
        <v>1</v>
      </c>
      <c r="F184" s="552"/>
      <c r="G184" s="412">
        <v>1</v>
      </c>
      <c r="H184" s="545"/>
      <c r="I184" s="576"/>
    </row>
    <row r="185" spans="1:9" x14ac:dyDescent="0.2">
      <c r="A185" s="409" t="s">
        <v>1025</v>
      </c>
      <c r="B185" s="410" t="s">
        <v>1217</v>
      </c>
      <c r="C185" s="410" t="s">
        <v>1571</v>
      </c>
      <c r="D185" s="411" t="s">
        <v>16</v>
      </c>
      <c r="E185" s="411">
        <v>1</v>
      </c>
      <c r="F185" s="552"/>
      <c r="G185" s="412">
        <v>1</v>
      </c>
      <c r="H185" s="545"/>
      <c r="I185" s="576"/>
    </row>
    <row r="186" spans="1:9" x14ac:dyDescent="0.2">
      <c r="A186" s="409" t="s">
        <v>1026</v>
      </c>
      <c r="B186" s="546" t="s">
        <v>1578</v>
      </c>
      <c r="C186" s="410" t="s">
        <v>1574</v>
      </c>
      <c r="D186" s="411" t="s">
        <v>16</v>
      </c>
      <c r="E186" s="411">
        <v>1</v>
      </c>
      <c r="F186" s="552"/>
      <c r="G186" s="412">
        <v>1</v>
      </c>
      <c r="H186" s="545"/>
      <c r="I186" s="576"/>
    </row>
    <row r="187" spans="1:9" x14ac:dyDescent="0.2">
      <c r="A187" s="409" t="s">
        <v>1027</v>
      </c>
      <c r="B187" s="546"/>
      <c r="C187" s="410" t="s">
        <v>1575</v>
      </c>
      <c r="D187" s="411" t="s">
        <v>16</v>
      </c>
      <c r="E187" s="411">
        <v>1</v>
      </c>
      <c r="F187" s="552"/>
      <c r="G187" s="412">
        <v>1</v>
      </c>
      <c r="H187" s="545"/>
      <c r="I187" s="576"/>
    </row>
    <row r="188" spans="1:9" x14ac:dyDescent="0.2">
      <c r="A188" s="409" t="s">
        <v>1028</v>
      </c>
      <c r="B188" s="410" t="s">
        <v>1160</v>
      </c>
      <c r="C188" s="410" t="s">
        <v>1576</v>
      </c>
      <c r="D188" s="411" t="s">
        <v>16</v>
      </c>
      <c r="E188" s="411">
        <v>1</v>
      </c>
      <c r="F188" s="552"/>
      <c r="G188" s="412">
        <v>1</v>
      </c>
      <c r="H188" s="545"/>
      <c r="I188" s="576"/>
    </row>
    <row r="189" spans="1:9" x14ac:dyDescent="0.2">
      <c r="A189" s="409" t="s">
        <v>1029</v>
      </c>
      <c r="B189" s="410" t="s">
        <v>1215</v>
      </c>
      <c r="C189" s="410" t="s">
        <v>1577</v>
      </c>
      <c r="D189" s="411" t="s">
        <v>16</v>
      </c>
      <c r="E189" s="411">
        <v>1</v>
      </c>
      <c r="F189" s="552"/>
      <c r="G189" s="412">
        <v>1</v>
      </c>
      <c r="H189" s="545"/>
      <c r="I189" s="576"/>
    </row>
    <row r="190" spans="1:9" x14ac:dyDescent="0.2">
      <c r="A190" s="551" t="s">
        <v>1030</v>
      </c>
      <c r="B190" s="546" t="s">
        <v>1606</v>
      </c>
      <c r="C190" s="410" t="s">
        <v>1579</v>
      </c>
      <c r="D190" s="411" t="s">
        <v>16</v>
      </c>
      <c r="E190" s="411">
        <v>8</v>
      </c>
      <c r="F190" s="552"/>
      <c r="G190" s="412">
        <v>8</v>
      </c>
      <c r="H190" s="545"/>
      <c r="I190" s="576"/>
    </row>
    <row r="191" spans="1:9" x14ac:dyDescent="0.2">
      <c r="A191" s="551"/>
      <c r="B191" s="546"/>
      <c r="C191" s="410" t="s">
        <v>1580</v>
      </c>
      <c r="D191" s="411"/>
      <c r="E191" s="411">
        <v>1</v>
      </c>
      <c r="F191" s="552"/>
      <c r="G191" s="412">
        <v>1</v>
      </c>
      <c r="H191" s="545"/>
      <c r="I191" s="576"/>
    </row>
    <row r="192" spans="1:9" x14ac:dyDescent="0.2">
      <c r="A192" s="551"/>
      <c r="B192" s="546"/>
      <c r="C192" s="410" t="s">
        <v>1581</v>
      </c>
      <c r="D192" s="411"/>
      <c r="E192" s="411"/>
      <c r="F192" s="552"/>
      <c r="G192" s="412"/>
      <c r="H192" s="545"/>
      <c r="I192" s="576"/>
    </row>
    <row r="193" spans="1:9" ht="15.6" customHeight="1" x14ac:dyDescent="0.2">
      <c r="A193" s="551"/>
      <c r="B193" s="546"/>
      <c r="C193" s="410" t="s">
        <v>1582</v>
      </c>
      <c r="D193" s="411" t="s">
        <v>16</v>
      </c>
      <c r="E193" s="411">
        <v>1</v>
      </c>
      <c r="F193" s="552"/>
      <c r="G193" s="412">
        <v>1</v>
      </c>
      <c r="H193" s="545"/>
      <c r="I193" s="576"/>
    </row>
    <row r="194" spans="1:9" x14ac:dyDescent="0.2">
      <c r="A194" s="551"/>
      <c r="B194" s="546"/>
      <c r="C194" s="410" t="s">
        <v>1583</v>
      </c>
      <c r="D194" s="411"/>
      <c r="E194" s="411"/>
      <c r="F194" s="552"/>
      <c r="G194" s="412"/>
      <c r="H194" s="545"/>
      <c r="I194" s="576"/>
    </row>
    <row r="195" spans="1:9" x14ac:dyDescent="0.2">
      <c r="A195" s="551" t="s">
        <v>1031</v>
      </c>
      <c r="B195" s="546" t="s">
        <v>1607</v>
      </c>
      <c r="C195" s="410" t="s">
        <v>1584</v>
      </c>
      <c r="D195" s="411" t="s">
        <v>16</v>
      </c>
      <c r="E195" s="411">
        <v>1</v>
      </c>
      <c r="F195" s="552"/>
      <c r="G195" s="412">
        <v>1</v>
      </c>
      <c r="H195" s="545"/>
      <c r="I195" s="576"/>
    </row>
    <row r="196" spans="1:9" x14ac:dyDescent="0.2">
      <c r="A196" s="551"/>
      <c r="B196" s="546"/>
      <c r="C196" s="410"/>
      <c r="D196" s="411"/>
      <c r="E196" s="411"/>
      <c r="F196" s="552"/>
      <c r="G196" s="414"/>
      <c r="H196" s="545"/>
      <c r="I196" s="576"/>
    </row>
    <row r="197" spans="1:9" ht="25.5" x14ac:dyDescent="0.2">
      <c r="A197" s="551"/>
      <c r="B197" s="546"/>
      <c r="C197" s="410" t="s">
        <v>1585</v>
      </c>
      <c r="D197" s="411" t="s">
        <v>1586</v>
      </c>
      <c r="E197" s="411">
        <v>15</v>
      </c>
      <c r="F197" s="552"/>
      <c r="G197" s="412">
        <v>15</v>
      </c>
      <c r="H197" s="545"/>
      <c r="I197" s="576"/>
    </row>
    <row r="198" spans="1:9" x14ac:dyDescent="0.2">
      <c r="A198" s="551" t="s">
        <v>1032</v>
      </c>
      <c r="B198" s="546" t="s">
        <v>1587</v>
      </c>
      <c r="C198" s="410" t="s">
        <v>1588</v>
      </c>
      <c r="D198" s="411" t="s">
        <v>16</v>
      </c>
      <c r="E198" s="411">
        <v>1</v>
      </c>
      <c r="F198" s="552"/>
      <c r="G198" s="412">
        <v>1</v>
      </c>
      <c r="H198" s="545"/>
      <c r="I198" s="576"/>
    </row>
    <row r="199" spans="1:9" x14ac:dyDescent="0.2">
      <c r="A199" s="551"/>
      <c r="B199" s="546"/>
      <c r="C199" s="410"/>
      <c r="D199" s="411"/>
      <c r="E199" s="411"/>
      <c r="F199" s="552"/>
      <c r="G199" s="412"/>
      <c r="H199" s="545"/>
      <c r="I199" s="576"/>
    </row>
    <row r="200" spans="1:9" x14ac:dyDescent="0.2">
      <c r="A200" s="551"/>
      <c r="B200" s="546"/>
      <c r="C200" s="410" t="s">
        <v>1589</v>
      </c>
      <c r="D200" s="411" t="s">
        <v>16</v>
      </c>
      <c r="E200" s="411">
        <v>1</v>
      </c>
      <c r="F200" s="552"/>
      <c r="G200" s="412">
        <v>1</v>
      </c>
      <c r="H200" s="545"/>
      <c r="I200" s="576"/>
    </row>
    <row r="201" spans="1:9" x14ac:dyDescent="0.2">
      <c r="A201" s="409" t="s">
        <v>1033</v>
      </c>
      <c r="B201" s="410" t="s">
        <v>1590</v>
      </c>
      <c r="C201" s="410" t="s">
        <v>1591</v>
      </c>
      <c r="D201" s="411" t="s">
        <v>16</v>
      </c>
      <c r="E201" s="411">
        <v>1</v>
      </c>
      <c r="F201" s="552"/>
      <c r="G201" s="412">
        <v>1</v>
      </c>
      <c r="H201" s="545"/>
      <c r="I201" s="576"/>
    </row>
    <row r="202" spans="1:9" x14ac:dyDescent="0.2">
      <c r="A202" s="409" t="s">
        <v>1034</v>
      </c>
      <c r="B202" s="410" t="s">
        <v>1592</v>
      </c>
      <c r="C202" s="410" t="s">
        <v>1593</v>
      </c>
      <c r="D202" s="411" t="s">
        <v>16</v>
      </c>
      <c r="E202" s="411">
        <v>5</v>
      </c>
      <c r="F202" s="552"/>
      <c r="G202" s="412">
        <v>5</v>
      </c>
      <c r="H202" s="545"/>
      <c r="I202" s="576"/>
    </row>
    <row r="203" spans="1:9" x14ac:dyDescent="0.2">
      <c r="A203" s="551" t="s">
        <v>1035</v>
      </c>
      <c r="B203" s="546" t="s">
        <v>1594</v>
      </c>
      <c r="C203" s="410" t="s">
        <v>1595</v>
      </c>
      <c r="D203" s="411" t="s">
        <v>16</v>
      </c>
      <c r="E203" s="411">
        <v>1</v>
      </c>
      <c r="F203" s="552"/>
      <c r="G203" s="412">
        <v>1</v>
      </c>
      <c r="H203" s="545"/>
      <c r="I203" s="576"/>
    </row>
    <row r="204" spans="1:9" ht="25.5" x14ac:dyDescent="0.2">
      <c r="A204" s="551"/>
      <c r="B204" s="546"/>
      <c r="C204" s="410" t="s">
        <v>1585</v>
      </c>
      <c r="D204" s="411" t="s">
        <v>1586</v>
      </c>
      <c r="E204" s="411">
        <v>40</v>
      </c>
      <c r="F204" s="552"/>
      <c r="G204" s="412">
        <v>40</v>
      </c>
      <c r="H204" s="545"/>
      <c r="I204" s="576"/>
    </row>
    <row r="205" spans="1:9" ht="25.5" x14ac:dyDescent="0.2">
      <c r="A205" s="409" t="s">
        <v>1450</v>
      </c>
      <c r="B205" s="410" t="s">
        <v>1596</v>
      </c>
      <c r="C205" s="410" t="s">
        <v>1585</v>
      </c>
      <c r="D205" s="411" t="s">
        <v>1586</v>
      </c>
      <c r="E205" s="411">
        <v>5</v>
      </c>
      <c r="F205" s="552"/>
      <c r="G205" s="412">
        <v>5</v>
      </c>
      <c r="H205" s="545"/>
      <c r="I205" s="576"/>
    </row>
    <row r="206" spans="1:9" ht="15.6" customHeight="1" x14ac:dyDescent="0.2">
      <c r="A206" s="551" t="s">
        <v>1452</v>
      </c>
      <c r="B206" s="546" t="s">
        <v>1597</v>
      </c>
      <c r="C206" s="410" t="s">
        <v>1598</v>
      </c>
      <c r="D206" s="411" t="s">
        <v>16</v>
      </c>
      <c r="E206" s="411">
        <v>7</v>
      </c>
      <c r="F206" s="552"/>
      <c r="G206" s="412">
        <v>7</v>
      </c>
      <c r="H206" s="545"/>
      <c r="I206" s="576"/>
    </row>
    <row r="207" spans="1:9" x14ac:dyDescent="0.2">
      <c r="A207" s="551"/>
      <c r="B207" s="546"/>
      <c r="C207" s="410" t="s">
        <v>1599</v>
      </c>
      <c r="D207" s="411"/>
      <c r="E207" s="411"/>
      <c r="F207" s="552"/>
      <c r="G207" s="412"/>
      <c r="H207" s="545"/>
      <c r="I207" s="576"/>
    </row>
    <row r="208" spans="1:9" ht="15.6" customHeight="1" x14ac:dyDescent="0.2">
      <c r="A208" s="551" t="s">
        <v>1454</v>
      </c>
      <c r="B208" s="546" t="s">
        <v>1600</v>
      </c>
      <c r="C208" s="410" t="s">
        <v>1601</v>
      </c>
      <c r="D208" s="411" t="s">
        <v>16</v>
      </c>
      <c r="E208" s="411">
        <v>4</v>
      </c>
      <c r="F208" s="552"/>
      <c r="G208" s="412">
        <v>4</v>
      </c>
      <c r="H208" s="545"/>
      <c r="I208" s="576"/>
    </row>
    <row r="209" spans="1:9" x14ac:dyDescent="0.2">
      <c r="A209" s="551"/>
      <c r="B209" s="546"/>
      <c r="C209" s="410" t="s">
        <v>1602</v>
      </c>
      <c r="D209" s="411"/>
      <c r="E209" s="411"/>
      <c r="F209" s="552"/>
      <c r="G209" s="412"/>
      <c r="H209" s="545"/>
      <c r="I209" s="576"/>
    </row>
    <row r="210" spans="1:9" x14ac:dyDescent="0.2">
      <c r="A210" s="409" t="s">
        <v>1457</v>
      </c>
      <c r="B210" s="410" t="s">
        <v>1603</v>
      </c>
      <c r="C210" s="410" t="s">
        <v>1604</v>
      </c>
      <c r="D210" s="411" t="s">
        <v>1605</v>
      </c>
      <c r="E210" s="411">
        <v>11</v>
      </c>
      <c r="F210" s="552"/>
      <c r="G210" s="412">
        <v>11</v>
      </c>
      <c r="H210" s="545"/>
      <c r="I210" s="576"/>
    </row>
    <row r="211" spans="1:9" x14ac:dyDescent="0.2">
      <c r="A211" s="549" t="s">
        <v>896</v>
      </c>
      <c r="B211" s="549"/>
      <c r="C211" s="549"/>
      <c r="D211" s="549"/>
      <c r="E211" s="403"/>
      <c r="F211" s="404">
        <f>SUM(F134:F209)</f>
        <v>345.9</v>
      </c>
      <c r="G211" s="404"/>
      <c r="H211" s="415">
        <f>H183+H134</f>
        <v>345.5</v>
      </c>
      <c r="I211" s="402" t="s">
        <v>1646</v>
      </c>
    </row>
    <row r="212" spans="1:9" x14ac:dyDescent="0.2">
      <c r="A212" s="545" t="s">
        <v>1211</v>
      </c>
      <c r="B212" s="545"/>
      <c r="C212" s="545"/>
      <c r="D212" s="545"/>
      <c r="E212" s="545"/>
      <c r="F212" s="548"/>
      <c r="G212" s="416"/>
      <c r="H212" s="406"/>
      <c r="I212" s="406"/>
    </row>
    <row r="213" spans="1:9" ht="25.5" x14ac:dyDescent="0.2">
      <c r="A213" s="545">
        <v>1</v>
      </c>
      <c r="B213" s="550" t="s">
        <v>1205</v>
      </c>
      <c r="C213" s="410" t="s">
        <v>1206</v>
      </c>
      <c r="D213" s="411" t="s">
        <v>16</v>
      </c>
      <c r="E213" s="413">
        <v>3</v>
      </c>
      <c r="F213" s="552">
        <v>40.9</v>
      </c>
      <c r="G213" s="417">
        <v>3</v>
      </c>
      <c r="H213" s="572">
        <v>40.9</v>
      </c>
      <c r="I213" s="576" t="s">
        <v>1629</v>
      </c>
    </row>
    <row r="214" spans="1:9" ht="25.5" x14ac:dyDescent="0.2">
      <c r="A214" s="545"/>
      <c r="B214" s="550"/>
      <c r="C214" s="410" t="s">
        <v>1207</v>
      </c>
      <c r="D214" s="411" t="s">
        <v>16</v>
      </c>
      <c r="E214" s="413">
        <v>4</v>
      </c>
      <c r="F214" s="552"/>
      <c r="G214" s="417">
        <v>4</v>
      </c>
      <c r="H214" s="572"/>
      <c r="I214" s="576"/>
    </row>
    <row r="215" spans="1:9" ht="15.75" x14ac:dyDescent="0.2">
      <c r="A215" s="545"/>
      <c r="B215" s="550"/>
      <c r="C215" s="410" t="s">
        <v>770</v>
      </c>
      <c r="D215" s="411" t="s">
        <v>28</v>
      </c>
      <c r="E215" s="413">
        <v>2.7</v>
      </c>
      <c r="F215" s="552"/>
      <c r="G215" s="417">
        <v>2.7</v>
      </c>
      <c r="H215" s="572"/>
      <c r="I215" s="576"/>
    </row>
    <row r="216" spans="1:9" ht="15.75" x14ac:dyDescent="0.2">
      <c r="A216" s="545"/>
      <c r="B216" s="550"/>
      <c r="C216" s="410" t="s">
        <v>21</v>
      </c>
      <c r="D216" s="411" t="s">
        <v>28</v>
      </c>
      <c r="E216" s="413">
        <v>2.7</v>
      </c>
      <c r="F216" s="552"/>
      <c r="G216" s="417">
        <v>2.7</v>
      </c>
      <c r="H216" s="572"/>
      <c r="I216" s="576"/>
    </row>
    <row r="217" spans="1:9" ht="12.75" customHeight="1" x14ac:dyDescent="0.2">
      <c r="A217" s="545">
        <v>2</v>
      </c>
      <c r="B217" s="546" t="s">
        <v>1142</v>
      </c>
      <c r="C217" s="410" t="s">
        <v>1267</v>
      </c>
      <c r="D217" s="411" t="s">
        <v>16</v>
      </c>
      <c r="E217" s="413">
        <v>2</v>
      </c>
      <c r="F217" s="552">
        <v>38.299999999999997</v>
      </c>
      <c r="G217" s="417">
        <v>2</v>
      </c>
      <c r="H217" s="572">
        <v>38.299999999999997</v>
      </c>
      <c r="I217" s="576" t="s">
        <v>1629</v>
      </c>
    </row>
    <row r="218" spans="1:9" ht="15.75" x14ac:dyDescent="0.2">
      <c r="A218" s="545"/>
      <c r="B218" s="546"/>
      <c r="C218" s="410" t="s">
        <v>770</v>
      </c>
      <c r="D218" s="411" t="s">
        <v>28</v>
      </c>
      <c r="E218" s="413">
        <v>6</v>
      </c>
      <c r="F218" s="552"/>
      <c r="G218" s="417">
        <v>6</v>
      </c>
      <c r="H218" s="572"/>
      <c r="I218" s="576"/>
    </row>
    <row r="219" spans="1:9" ht="15.75" x14ac:dyDescent="0.2">
      <c r="A219" s="545"/>
      <c r="B219" s="546"/>
      <c r="C219" s="410" t="s">
        <v>21</v>
      </c>
      <c r="D219" s="411" t="s">
        <v>28</v>
      </c>
      <c r="E219" s="413">
        <v>6</v>
      </c>
      <c r="F219" s="552"/>
      <c r="G219" s="417">
        <v>6</v>
      </c>
      <c r="H219" s="572"/>
      <c r="I219" s="576"/>
    </row>
    <row r="220" spans="1:9" ht="25.5" x14ac:dyDescent="0.2">
      <c r="A220" s="545">
        <v>3</v>
      </c>
      <c r="B220" s="546" t="s">
        <v>1115</v>
      </c>
      <c r="C220" s="410" t="s">
        <v>1206</v>
      </c>
      <c r="D220" s="411" t="s">
        <v>16</v>
      </c>
      <c r="E220" s="413">
        <v>3</v>
      </c>
      <c r="F220" s="552">
        <v>30</v>
      </c>
      <c r="G220" s="417">
        <v>3</v>
      </c>
      <c r="H220" s="572">
        <v>30</v>
      </c>
      <c r="I220" s="576" t="s">
        <v>1629</v>
      </c>
    </row>
    <row r="221" spans="1:9" ht="15.75" x14ac:dyDescent="0.2">
      <c r="A221" s="545"/>
      <c r="B221" s="546"/>
      <c r="C221" s="410" t="s">
        <v>770</v>
      </c>
      <c r="D221" s="411" t="s">
        <v>28</v>
      </c>
      <c r="E221" s="413">
        <v>2.5</v>
      </c>
      <c r="F221" s="552"/>
      <c r="G221" s="417">
        <v>2.5</v>
      </c>
      <c r="H221" s="572"/>
      <c r="I221" s="576"/>
    </row>
    <row r="222" spans="1:9" ht="15.75" x14ac:dyDescent="0.2">
      <c r="A222" s="545"/>
      <c r="B222" s="546"/>
      <c r="C222" s="410" t="s">
        <v>21</v>
      </c>
      <c r="D222" s="411" t="s">
        <v>28</v>
      </c>
      <c r="E222" s="413">
        <v>3</v>
      </c>
      <c r="F222" s="552"/>
      <c r="G222" s="417">
        <v>3</v>
      </c>
      <c r="H222" s="572"/>
      <c r="I222" s="576"/>
    </row>
    <row r="223" spans="1:9" ht="25.5" x14ac:dyDescent="0.2">
      <c r="A223" s="545">
        <v>4</v>
      </c>
      <c r="B223" s="546" t="s">
        <v>1147</v>
      </c>
      <c r="C223" s="410" t="s">
        <v>1206</v>
      </c>
      <c r="D223" s="411" t="s">
        <v>16</v>
      </c>
      <c r="E223" s="413">
        <v>2</v>
      </c>
      <c r="F223" s="552">
        <v>27.2</v>
      </c>
      <c r="G223" s="417">
        <v>2</v>
      </c>
      <c r="H223" s="572">
        <v>27.2</v>
      </c>
      <c r="I223" s="576" t="s">
        <v>1629</v>
      </c>
    </row>
    <row r="224" spans="1:9" ht="15.75" x14ac:dyDescent="0.2">
      <c r="A224" s="545"/>
      <c r="B224" s="546"/>
      <c r="C224" s="410" t="s">
        <v>770</v>
      </c>
      <c r="D224" s="411" t="s">
        <v>28</v>
      </c>
      <c r="E224" s="413">
        <v>3</v>
      </c>
      <c r="F224" s="552"/>
      <c r="G224" s="417">
        <v>3</v>
      </c>
      <c r="H224" s="572"/>
      <c r="I224" s="576"/>
    </row>
    <row r="225" spans="1:9" ht="15.75" x14ac:dyDescent="0.2">
      <c r="A225" s="545"/>
      <c r="B225" s="546"/>
      <c r="C225" s="410" t="s">
        <v>21</v>
      </c>
      <c r="D225" s="411" t="s">
        <v>28</v>
      </c>
      <c r="E225" s="413">
        <v>3</v>
      </c>
      <c r="F225" s="552"/>
      <c r="G225" s="417">
        <v>3</v>
      </c>
      <c r="H225" s="572"/>
      <c r="I225" s="576"/>
    </row>
    <row r="226" spans="1:9" ht="25.5" x14ac:dyDescent="0.2">
      <c r="A226" s="545">
        <v>5</v>
      </c>
      <c r="B226" s="546" t="s">
        <v>1120</v>
      </c>
      <c r="C226" s="410" t="s">
        <v>1206</v>
      </c>
      <c r="D226" s="411" t="s">
        <v>16</v>
      </c>
      <c r="E226" s="413">
        <v>2</v>
      </c>
      <c r="F226" s="552">
        <v>25</v>
      </c>
      <c r="G226" s="417">
        <v>2</v>
      </c>
      <c r="H226" s="572">
        <v>25</v>
      </c>
      <c r="I226" s="576" t="s">
        <v>1629</v>
      </c>
    </row>
    <row r="227" spans="1:9" ht="15.75" x14ac:dyDescent="0.2">
      <c r="A227" s="545"/>
      <c r="B227" s="546"/>
      <c r="C227" s="410" t="s">
        <v>770</v>
      </c>
      <c r="D227" s="411" t="s">
        <v>28</v>
      </c>
      <c r="E227" s="413">
        <v>2.66</v>
      </c>
      <c r="F227" s="552"/>
      <c r="G227" s="417">
        <v>2.66</v>
      </c>
      <c r="H227" s="572"/>
      <c r="I227" s="576"/>
    </row>
    <row r="228" spans="1:9" ht="15.75" x14ac:dyDescent="0.2">
      <c r="A228" s="545"/>
      <c r="B228" s="546"/>
      <c r="C228" s="410" t="s">
        <v>21</v>
      </c>
      <c r="D228" s="411" t="s">
        <v>28</v>
      </c>
      <c r="E228" s="413">
        <v>2.66</v>
      </c>
      <c r="F228" s="552"/>
      <c r="G228" s="417">
        <v>2.66</v>
      </c>
      <c r="H228" s="572"/>
      <c r="I228" s="576"/>
    </row>
    <row r="229" spans="1:9" x14ac:dyDescent="0.2">
      <c r="A229" s="545">
        <v>6</v>
      </c>
      <c r="B229" s="547" t="s">
        <v>1268</v>
      </c>
      <c r="C229" s="546" t="s">
        <v>1118</v>
      </c>
      <c r="D229" s="546"/>
      <c r="E229" s="410"/>
      <c r="F229" s="552">
        <v>38.299999999999997</v>
      </c>
      <c r="G229" s="418"/>
      <c r="H229" s="572">
        <v>38.299999999999997</v>
      </c>
      <c r="I229" s="576" t="s">
        <v>1629</v>
      </c>
    </row>
    <row r="230" spans="1:9" ht="15.75" x14ac:dyDescent="0.2">
      <c r="A230" s="545"/>
      <c r="B230" s="547"/>
      <c r="C230" s="419" t="s">
        <v>1011</v>
      </c>
      <c r="D230" s="411" t="s">
        <v>28</v>
      </c>
      <c r="E230" s="411">
        <v>6</v>
      </c>
      <c r="F230" s="552"/>
      <c r="G230" s="412">
        <v>6</v>
      </c>
      <c r="H230" s="572"/>
      <c r="I230" s="576"/>
    </row>
    <row r="231" spans="1:9" ht="12.75" customHeight="1" x14ac:dyDescent="0.2">
      <c r="A231" s="556" t="s">
        <v>899</v>
      </c>
      <c r="B231" s="556"/>
      <c r="C231" s="556"/>
      <c r="D231" s="556"/>
      <c r="E231" s="400"/>
      <c r="F231" s="404">
        <f>SUM(F213:F230)</f>
        <v>199.7</v>
      </c>
      <c r="G231" s="404"/>
      <c r="H231" s="420">
        <f>SUM(H213:H230)</f>
        <v>199.7</v>
      </c>
      <c r="I231" s="421" t="s">
        <v>1629</v>
      </c>
    </row>
    <row r="232" spans="1:9" ht="28.5" customHeight="1" x14ac:dyDescent="0.2">
      <c r="A232" s="551" t="s">
        <v>967</v>
      </c>
      <c r="B232" s="551"/>
      <c r="C232" s="551"/>
      <c r="D232" s="551"/>
      <c r="E232" s="551"/>
      <c r="F232" s="551"/>
      <c r="G232" s="405"/>
      <c r="H232" s="406"/>
      <c r="I232" s="406"/>
    </row>
    <row r="233" spans="1:9" x14ac:dyDescent="0.2">
      <c r="A233" s="421" t="s">
        <v>195</v>
      </c>
      <c r="B233" s="410" t="s">
        <v>54</v>
      </c>
      <c r="C233" s="410" t="s">
        <v>48</v>
      </c>
      <c r="D233" s="413" t="s">
        <v>322</v>
      </c>
      <c r="E233" s="413">
        <v>1</v>
      </c>
      <c r="F233" s="404">
        <v>20</v>
      </c>
      <c r="G233" s="413">
        <v>1</v>
      </c>
      <c r="H233" s="404">
        <v>20</v>
      </c>
      <c r="I233" s="421" t="s">
        <v>1629</v>
      </c>
    </row>
    <row r="234" spans="1:9" x14ac:dyDescent="0.2">
      <c r="A234" s="421" t="s">
        <v>196</v>
      </c>
      <c r="B234" s="410" t="s">
        <v>54</v>
      </c>
      <c r="C234" s="410" t="s">
        <v>49</v>
      </c>
      <c r="D234" s="413" t="s">
        <v>322</v>
      </c>
      <c r="E234" s="413">
        <v>1</v>
      </c>
      <c r="F234" s="404">
        <v>50</v>
      </c>
      <c r="G234" s="413">
        <v>1</v>
      </c>
      <c r="H234" s="404">
        <v>50</v>
      </c>
      <c r="I234" s="421" t="s">
        <v>1629</v>
      </c>
    </row>
    <row r="235" spans="1:9" x14ac:dyDescent="0.2">
      <c r="A235" s="421" t="s">
        <v>197</v>
      </c>
      <c r="B235" s="410" t="s">
        <v>54</v>
      </c>
      <c r="C235" s="410" t="s">
        <v>1007</v>
      </c>
      <c r="D235" s="413" t="s">
        <v>322</v>
      </c>
      <c r="E235" s="413">
        <v>1</v>
      </c>
      <c r="F235" s="404">
        <v>119.4</v>
      </c>
      <c r="G235" s="413">
        <v>1</v>
      </c>
      <c r="H235" s="404">
        <v>119.3</v>
      </c>
      <c r="I235" s="421" t="s">
        <v>1646</v>
      </c>
    </row>
    <row r="236" spans="1:9" ht="12.75" customHeight="1" x14ac:dyDescent="0.2">
      <c r="A236" s="556" t="s">
        <v>906</v>
      </c>
      <c r="B236" s="556"/>
      <c r="C236" s="556"/>
      <c r="D236" s="556"/>
      <c r="E236" s="400"/>
      <c r="F236" s="398">
        <f>SUM(F233:F235)</f>
        <v>189.4</v>
      </c>
      <c r="G236" s="398"/>
      <c r="H236" s="399">
        <f>SUM(H233:H235)</f>
        <v>189.3</v>
      </c>
      <c r="I236" s="402" t="s">
        <v>1629</v>
      </c>
    </row>
    <row r="237" spans="1:9" ht="12.75" customHeight="1" x14ac:dyDescent="0.2">
      <c r="A237" s="562" t="s">
        <v>968</v>
      </c>
      <c r="B237" s="562"/>
      <c r="C237" s="562"/>
      <c r="D237" s="562"/>
      <c r="E237" s="562"/>
      <c r="F237" s="562"/>
      <c r="G237" s="405"/>
      <c r="H237" s="406"/>
      <c r="I237" s="406"/>
    </row>
    <row r="238" spans="1:9" x14ac:dyDescent="0.2">
      <c r="A238" s="551" t="s">
        <v>195</v>
      </c>
      <c r="B238" s="553" t="s">
        <v>1110</v>
      </c>
      <c r="C238" s="410" t="s">
        <v>1204</v>
      </c>
      <c r="D238" s="411" t="s">
        <v>17</v>
      </c>
      <c r="E238" s="411">
        <v>23</v>
      </c>
      <c r="F238" s="552">
        <v>495.6</v>
      </c>
      <c r="G238" s="411">
        <v>23</v>
      </c>
      <c r="H238" s="545">
        <v>495.6</v>
      </c>
      <c r="I238" s="576" t="s">
        <v>1629</v>
      </c>
    </row>
    <row r="239" spans="1:9" x14ac:dyDescent="0.2">
      <c r="A239" s="551"/>
      <c r="B239" s="553"/>
      <c r="C239" s="410" t="s">
        <v>50</v>
      </c>
      <c r="D239" s="411" t="s">
        <v>17</v>
      </c>
      <c r="E239" s="411">
        <v>1</v>
      </c>
      <c r="F239" s="552"/>
      <c r="G239" s="411">
        <v>1</v>
      </c>
      <c r="H239" s="545"/>
      <c r="I239" s="576"/>
    </row>
    <row r="240" spans="1:9" x14ac:dyDescent="0.2">
      <c r="A240" s="551" t="s">
        <v>196</v>
      </c>
      <c r="B240" s="546" t="s">
        <v>1114</v>
      </c>
      <c r="C240" s="410" t="s">
        <v>1119</v>
      </c>
      <c r="D240" s="411" t="s">
        <v>17</v>
      </c>
      <c r="E240" s="411">
        <v>2</v>
      </c>
      <c r="F240" s="552"/>
      <c r="G240" s="411">
        <v>2</v>
      </c>
      <c r="H240" s="545"/>
      <c r="I240" s="576"/>
    </row>
    <row r="241" spans="1:9" x14ac:dyDescent="0.2">
      <c r="A241" s="551"/>
      <c r="B241" s="546"/>
      <c r="C241" s="410" t="s">
        <v>52</v>
      </c>
      <c r="D241" s="411" t="s">
        <v>17</v>
      </c>
      <c r="E241" s="411">
        <v>7</v>
      </c>
      <c r="F241" s="552"/>
      <c r="G241" s="411">
        <v>7</v>
      </c>
      <c r="H241" s="545"/>
      <c r="I241" s="576"/>
    </row>
    <row r="242" spans="1:9" x14ac:dyDescent="0.2">
      <c r="A242" s="551"/>
      <c r="B242" s="546"/>
      <c r="C242" s="410" t="s">
        <v>50</v>
      </c>
      <c r="D242" s="411" t="s">
        <v>17</v>
      </c>
      <c r="E242" s="411">
        <v>7</v>
      </c>
      <c r="F242" s="552"/>
      <c r="G242" s="411">
        <v>7</v>
      </c>
      <c r="H242" s="545"/>
      <c r="I242" s="576"/>
    </row>
    <row r="243" spans="1:9" x14ac:dyDescent="0.2">
      <c r="A243" s="409" t="s">
        <v>197</v>
      </c>
      <c r="B243" s="410" t="s">
        <v>1043</v>
      </c>
      <c r="C243" s="410" t="s">
        <v>50</v>
      </c>
      <c r="D243" s="411" t="s">
        <v>17</v>
      </c>
      <c r="E243" s="411">
        <v>8</v>
      </c>
      <c r="F243" s="552"/>
      <c r="G243" s="411">
        <v>8</v>
      </c>
      <c r="H243" s="545"/>
      <c r="I243" s="576"/>
    </row>
    <row r="244" spans="1:9" x14ac:dyDescent="0.2">
      <c r="A244" s="409" t="s">
        <v>198</v>
      </c>
      <c r="B244" s="410" t="s">
        <v>1176</v>
      </c>
      <c r="C244" s="410" t="s">
        <v>50</v>
      </c>
      <c r="D244" s="411" t="s">
        <v>17</v>
      </c>
      <c r="E244" s="411">
        <v>4</v>
      </c>
      <c r="F244" s="552"/>
      <c r="G244" s="411">
        <v>4</v>
      </c>
      <c r="H244" s="545"/>
      <c r="I244" s="576"/>
    </row>
    <row r="245" spans="1:9" x14ac:dyDescent="0.2">
      <c r="A245" s="409" t="s">
        <v>199</v>
      </c>
      <c r="B245" s="410" t="s">
        <v>1164</v>
      </c>
      <c r="C245" s="410" t="s">
        <v>1119</v>
      </c>
      <c r="D245" s="411" t="s">
        <v>17</v>
      </c>
      <c r="E245" s="411">
        <v>10</v>
      </c>
      <c r="F245" s="552"/>
      <c r="G245" s="411">
        <v>10</v>
      </c>
      <c r="H245" s="545"/>
      <c r="I245" s="576"/>
    </row>
    <row r="246" spans="1:9" x14ac:dyDescent="0.2">
      <c r="A246" s="409" t="s">
        <v>200</v>
      </c>
      <c r="B246" s="410" t="s">
        <v>1142</v>
      </c>
      <c r="C246" s="410" t="s">
        <v>1119</v>
      </c>
      <c r="D246" s="411" t="s">
        <v>17</v>
      </c>
      <c r="E246" s="411">
        <v>15</v>
      </c>
      <c r="F246" s="552"/>
      <c r="G246" s="411">
        <v>15</v>
      </c>
      <c r="H246" s="545"/>
      <c r="I246" s="576"/>
    </row>
    <row r="247" spans="1:9" x14ac:dyDescent="0.2">
      <c r="A247" s="551" t="s">
        <v>201</v>
      </c>
      <c r="B247" s="546" t="s">
        <v>1128</v>
      </c>
      <c r="C247" s="410" t="s">
        <v>50</v>
      </c>
      <c r="D247" s="411" t="s">
        <v>17</v>
      </c>
      <c r="E247" s="411">
        <v>2</v>
      </c>
      <c r="F247" s="552"/>
      <c r="G247" s="411">
        <v>2</v>
      </c>
      <c r="H247" s="545"/>
      <c r="I247" s="576"/>
    </row>
    <row r="248" spans="1:9" x14ac:dyDescent="0.2">
      <c r="A248" s="551"/>
      <c r="B248" s="546"/>
      <c r="C248" s="410" t="s">
        <v>1119</v>
      </c>
      <c r="D248" s="411" t="s">
        <v>17</v>
      </c>
      <c r="E248" s="411">
        <v>12</v>
      </c>
      <c r="F248" s="552"/>
      <c r="G248" s="411">
        <v>12</v>
      </c>
      <c r="H248" s="545"/>
      <c r="I248" s="576"/>
    </row>
    <row r="249" spans="1:9" x14ac:dyDescent="0.2">
      <c r="A249" s="551" t="s">
        <v>202</v>
      </c>
      <c r="B249" s="546" t="s">
        <v>1120</v>
      </c>
      <c r="C249" s="410" t="s">
        <v>50</v>
      </c>
      <c r="D249" s="411" t="s">
        <v>17</v>
      </c>
      <c r="E249" s="411">
        <v>10</v>
      </c>
      <c r="F249" s="552"/>
      <c r="G249" s="411">
        <v>10</v>
      </c>
      <c r="H249" s="545"/>
      <c r="I249" s="576"/>
    </row>
    <row r="250" spans="1:9" x14ac:dyDescent="0.2">
      <c r="A250" s="551"/>
      <c r="B250" s="546"/>
      <c r="C250" s="410" t="s">
        <v>1119</v>
      </c>
      <c r="D250" s="411" t="s">
        <v>17</v>
      </c>
      <c r="E250" s="411">
        <v>4</v>
      </c>
      <c r="F250" s="552"/>
      <c r="G250" s="411">
        <v>4</v>
      </c>
      <c r="H250" s="545"/>
      <c r="I250" s="576"/>
    </row>
    <row r="251" spans="1:9" x14ac:dyDescent="0.2">
      <c r="A251" s="551" t="s">
        <v>1008</v>
      </c>
      <c r="B251" s="546" t="s">
        <v>1147</v>
      </c>
      <c r="C251" s="410" t="s">
        <v>50</v>
      </c>
      <c r="D251" s="411" t="s">
        <v>17</v>
      </c>
      <c r="E251" s="411">
        <v>2</v>
      </c>
      <c r="F251" s="552"/>
      <c r="G251" s="411">
        <v>2</v>
      </c>
      <c r="H251" s="545"/>
      <c r="I251" s="576"/>
    </row>
    <row r="252" spans="1:9" x14ac:dyDescent="0.2">
      <c r="A252" s="551"/>
      <c r="B252" s="546"/>
      <c r="C252" s="410" t="s">
        <v>1119</v>
      </c>
      <c r="D252" s="411" t="s">
        <v>17</v>
      </c>
      <c r="E252" s="411">
        <v>8</v>
      </c>
      <c r="F252" s="552"/>
      <c r="G252" s="411">
        <v>8</v>
      </c>
      <c r="H252" s="545"/>
      <c r="I252" s="576"/>
    </row>
    <row r="253" spans="1:9" x14ac:dyDescent="0.2">
      <c r="A253" s="409" t="s">
        <v>1009</v>
      </c>
      <c r="B253" s="422" t="s">
        <v>1486</v>
      </c>
      <c r="C253" s="410" t="s">
        <v>50</v>
      </c>
      <c r="D253" s="411" t="s">
        <v>17</v>
      </c>
      <c r="E253" s="411">
        <v>4</v>
      </c>
      <c r="F253" s="552"/>
      <c r="G253" s="411">
        <v>4</v>
      </c>
      <c r="H253" s="545"/>
      <c r="I253" s="576"/>
    </row>
    <row r="254" spans="1:9" x14ac:dyDescent="0.2">
      <c r="A254" s="409" t="s">
        <v>1010</v>
      </c>
      <c r="B254" s="422" t="s">
        <v>1203</v>
      </c>
      <c r="C254" s="410" t="s">
        <v>50</v>
      </c>
      <c r="D254" s="411" t="s">
        <v>17</v>
      </c>
      <c r="E254" s="411">
        <v>24</v>
      </c>
      <c r="F254" s="552"/>
      <c r="G254" s="411">
        <v>24</v>
      </c>
      <c r="H254" s="545"/>
      <c r="I254" s="576"/>
    </row>
    <row r="255" spans="1:9" x14ac:dyDescent="0.2">
      <c r="A255" s="409" t="s">
        <v>1012</v>
      </c>
      <c r="B255" s="422" t="s">
        <v>1175</v>
      </c>
      <c r="C255" s="410" t="s">
        <v>50</v>
      </c>
      <c r="D255" s="411" t="s">
        <v>17</v>
      </c>
      <c r="E255" s="411">
        <v>8</v>
      </c>
      <c r="F255" s="552"/>
      <c r="G255" s="411">
        <v>8</v>
      </c>
      <c r="H255" s="545"/>
      <c r="I255" s="576"/>
    </row>
    <row r="256" spans="1:9" x14ac:dyDescent="0.2">
      <c r="A256" s="409" t="s">
        <v>1013</v>
      </c>
      <c r="B256" s="410" t="s">
        <v>1120</v>
      </c>
      <c r="C256" s="410" t="s">
        <v>52</v>
      </c>
      <c r="D256" s="411" t="s">
        <v>17</v>
      </c>
      <c r="E256" s="411">
        <v>2</v>
      </c>
      <c r="F256" s="552"/>
      <c r="G256" s="411">
        <v>2</v>
      </c>
      <c r="H256" s="545"/>
      <c r="I256" s="576"/>
    </row>
    <row r="257" spans="1:9" x14ac:dyDescent="0.2">
      <c r="A257" s="409" t="s">
        <v>1014</v>
      </c>
      <c r="B257" s="423" t="s">
        <v>1543</v>
      </c>
      <c r="C257" s="410" t="s">
        <v>52</v>
      </c>
      <c r="D257" s="411" t="s">
        <v>17</v>
      </c>
      <c r="E257" s="411">
        <v>98</v>
      </c>
      <c r="F257" s="552"/>
      <c r="G257" s="411">
        <v>98</v>
      </c>
      <c r="H257" s="545"/>
      <c r="I257" s="576"/>
    </row>
    <row r="258" spans="1:9" ht="14.45" customHeight="1" x14ac:dyDescent="0.2">
      <c r="A258" s="573" t="s">
        <v>907</v>
      </c>
      <c r="B258" s="573"/>
      <c r="C258" s="573"/>
      <c r="D258" s="573"/>
      <c r="E258" s="424"/>
      <c r="F258" s="398">
        <f>SUM(F238:F252)</f>
        <v>495.6</v>
      </c>
      <c r="G258" s="398"/>
      <c r="H258" s="401">
        <f>H238</f>
        <v>495.6</v>
      </c>
      <c r="I258" s="425">
        <v>1</v>
      </c>
    </row>
    <row r="259" spans="1:9" ht="15" customHeight="1" x14ac:dyDescent="0.2">
      <c r="A259" s="551" t="s">
        <v>969</v>
      </c>
      <c r="B259" s="551"/>
      <c r="C259" s="551"/>
      <c r="D259" s="551"/>
      <c r="E259" s="551"/>
      <c r="F259" s="559"/>
      <c r="G259" s="405"/>
      <c r="H259" s="406"/>
      <c r="I259" s="406"/>
    </row>
    <row r="260" spans="1:9" ht="15" customHeight="1" x14ac:dyDescent="0.2">
      <c r="A260" s="551" t="s">
        <v>1181</v>
      </c>
      <c r="B260" s="551"/>
      <c r="C260" s="551"/>
      <c r="D260" s="551"/>
      <c r="E260" s="551"/>
      <c r="F260" s="551"/>
      <c r="G260" s="405"/>
      <c r="H260" s="406"/>
      <c r="I260" s="406"/>
    </row>
    <row r="261" spans="1:9" x14ac:dyDescent="0.2">
      <c r="A261" s="409" t="s">
        <v>195</v>
      </c>
      <c r="B261" s="426" t="s">
        <v>1269</v>
      </c>
      <c r="C261" s="410" t="s">
        <v>1270</v>
      </c>
      <c r="D261" s="411" t="s">
        <v>16</v>
      </c>
      <c r="E261" s="411">
        <v>1</v>
      </c>
      <c r="F261" s="552">
        <v>52.2</v>
      </c>
      <c r="G261" s="411">
        <v>1</v>
      </c>
      <c r="H261" s="545">
        <v>52.2</v>
      </c>
      <c r="I261" s="581">
        <v>1</v>
      </c>
    </row>
    <row r="262" spans="1:9" x14ac:dyDescent="0.2">
      <c r="A262" s="409" t="s">
        <v>196</v>
      </c>
      <c r="B262" s="427" t="s">
        <v>1272</v>
      </c>
      <c r="C262" s="410" t="s">
        <v>1270</v>
      </c>
      <c r="D262" s="411" t="s">
        <v>16</v>
      </c>
      <c r="E262" s="411">
        <v>1</v>
      </c>
      <c r="F262" s="552"/>
      <c r="G262" s="411">
        <v>1</v>
      </c>
      <c r="H262" s="545"/>
      <c r="I262" s="545"/>
    </row>
    <row r="263" spans="1:9" x14ac:dyDescent="0.2">
      <c r="A263" s="409" t="s">
        <v>197</v>
      </c>
      <c r="B263" s="426" t="s">
        <v>1273</v>
      </c>
      <c r="C263" s="410" t="s">
        <v>1270</v>
      </c>
      <c r="D263" s="411" t="s">
        <v>16</v>
      </c>
      <c r="E263" s="411">
        <v>3</v>
      </c>
      <c r="F263" s="552"/>
      <c r="G263" s="411">
        <v>3</v>
      </c>
      <c r="H263" s="545"/>
      <c r="I263" s="545"/>
    </row>
    <row r="264" spans="1:9" x14ac:dyDescent="0.2">
      <c r="A264" s="409" t="s">
        <v>198</v>
      </c>
      <c r="B264" s="427" t="s">
        <v>1274</v>
      </c>
      <c r="C264" s="410" t="s">
        <v>1270</v>
      </c>
      <c r="D264" s="411" t="s">
        <v>16</v>
      </c>
      <c r="E264" s="411">
        <v>1</v>
      </c>
      <c r="F264" s="552"/>
      <c r="G264" s="411">
        <v>1</v>
      </c>
      <c r="H264" s="545"/>
      <c r="I264" s="545"/>
    </row>
    <row r="265" spans="1:9" x14ac:dyDescent="0.2">
      <c r="A265" s="409" t="s">
        <v>199</v>
      </c>
      <c r="B265" s="428" t="s">
        <v>1275</v>
      </c>
      <c r="C265" s="410" t="s">
        <v>1270</v>
      </c>
      <c r="D265" s="411" t="s">
        <v>16</v>
      </c>
      <c r="E265" s="411">
        <v>3</v>
      </c>
      <c r="F265" s="552"/>
      <c r="G265" s="411">
        <v>3</v>
      </c>
      <c r="H265" s="545"/>
      <c r="I265" s="545"/>
    </row>
    <row r="266" spans="1:9" x14ac:dyDescent="0.2">
      <c r="A266" s="409" t="s">
        <v>200</v>
      </c>
      <c r="B266" s="426" t="s">
        <v>1276</v>
      </c>
      <c r="C266" s="410" t="s">
        <v>1270</v>
      </c>
      <c r="D266" s="411" t="s">
        <v>16</v>
      </c>
      <c r="E266" s="411">
        <v>1</v>
      </c>
      <c r="F266" s="552"/>
      <c r="G266" s="411">
        <v>1</v>
      </c>
      <c r="H266" s="545"/>
      <c r="I266" s="545"/>
    </row>
    <row r="267" spans="1:9" x14ac:dyDescent="0.2">
      <c r="A267" s="551" t="s">
        <v>201</v>
      </c>
      <c r="B267" s="547" t="s">
        <v>1277</v>
      </c>
      <c r="C267" s="419" t="s">
        <v>1278</v>
      </c>
      <c r="D267" s="411" t="s">
        <v>16</v>
      </c>
      <c r="E267" s="411">
        <v>4</v>
      </c>
      <c r="F267" s="552"/>
      <c r="G267" s="411">
        <v>4</v>
      </c>
      <c r="H267" s="545"/>
      <c r="I267" s="545"/>
    </row>
    <row r="268" spans="1:9" x14ac:dyDescent="0.2">
      <c r="A268" s="551"/>
      <c r="B268" s="547"/>
      <c r="C268" s="410" t="s">
        <v>1279</v>
      </c>
      <c r="D268" s="411" t="s">
        <v>16</v>
      </c>
      <c r="E268" s="411">
        <v>1</v>
      </c>
      <c r="F268" s="552"/>
      <c r="G268" s="411">
        <v>1</v>
      </c>
      <c r="H268" s="545"/>
      <c r="I268" s="545"/>
    </row>
    <row r="269" spans="1:9" x14ac:dyDescent="0.2">
      <c r="A269" s="409" t="s">
        <v>202</v>
      </c>
      <c r="B269" s="426" t="s">
        <v>1268</v>
      </c>
      <c r="C269" s="410" t="s">
        <v>1270</v>
      </c>
      <c r="D269" s="411" t="s">
        <v>16</v>
      </c>
      <c r="E269" s="411">
        <v>2</v>
      </c>
      <c r="F269" s="552"/>
      <c r="G269" s="411">
        <v>2</v>
      </c>
      <c r="H269" s="545"/>
      <c r="I269" s="545"/>
    </row>
    <row r="270" spans="1:9" ht="10.5" customHeight="1" x14ac:dyDescent="0.2">
      <c r="A270" s="409" t="s">
        <v>1008</v>
      </c>
      <c r="B270" s="426" t="s">
        <v>1280</v>
      </c>
      <c r="C270" s="410" t="s">
        <v>1270</v>
      </c>
      <c r="D270" s="411" t="s">
        <v>16</v>
      </c>
      <c r="E270" s="411">
        <v>1</v>
      </c>
      <c r="F270" s="552"/>
      <c r="G270" s="411">
        <v>1</v>
      </c>
      <c r="H270" s="545"/>
      <c r="I270" s="545"/>
    </row>
    <row r="271" spans="1:9" x14ac:dyDescent="0.2">
      <c r="A271" s="409" t="s">
        <v>1009</v>
      </c>
      <c r="B271" s="426" t="s">
        <v>1281</v>
      </c>
      <c r="C271" s="410" t="s">
        <v>1282</v>
      </c>
      <c r="D271" s="411" t="s">
        <v>16</v>
      </c>
      <c r="E271" s="411">
        <v>2</v>
      </c>
      <c r="F271" s="552"/>
      <c r="G271" s="411">
        <v>2</v>
      </c>
      <c r="H271" s="545"/>
      <c r="I271" s="545"/>
    </row>
    <row r="272" spans="1:9" x14ac:dyDescent="0.2">
      <c r="A272" s="551" t="s">
        <v>1010</v>
      </c>
      <c r="B272" s="547" t="s">
        <v>1283</v>
      </c>
      <c r="C272" s="410" t="s">
        <v>1270</v>
      </c>
      <c r="D272" s="411" t="s">
        <v>16</v>
      </c>
      <c r="E272" s="411">
        <v>1</v>
      </c>
      <c r="F272" s="552"/>
      <c r="G272" s="411">
        <v>1</v>
      </c>
      <c r="H272" s="545"/>
      <c r="I272" s="545"/>
    </row>
    <row r="273" spans="1:9" x14ac:dyDescent="0.2">
      <c r="A273" s="551"/>
      <c r="B273" s="547"/>
      <c r="C273" s="410" t="s">
        <v>1279</v>
      </c>
      <c r="D273" s="411" t="s">
        <v>16</v>
      </c>
      <c r="E273" s="411">
        <v>2</v>
      </c>
      <c r="F273" s="552"/>
      <c r="G273" s="411">
        <v>2</v>
      </c>
      <c r="H273" s="545"/>
      <c r="I273" s="545"/>
    </row>
    <row r="274" spans="1:9" x14ac:dyDescent="0.2">
      <c r="A274" s="409" t="s">
        <v>1012</v>
      </c>
      <c r="B274" s="426" t="s">
        <v>1284</v>
      </c>
      <c r="C274" s="410" t="s">
        <v>1270</v>
      </c>
      <c r="D274" s="411" t="s">
        <v>16</v>
      </c>
      <c r="E274" s="411">
        <v>2</v>
      </c>
      <c r="F274" s="552"/>
      <c r="G274" s="411">
        <v>2</v>
      </c>
      <c r="H274" s="545"/>
      <c r="I274" s="545"/>
    </row>
    <row r="275" spans="1:9" x14ac:dyDescent="0.2">
      <c r="A275" s="409" t="s">
        <v>1013</v>
      </c>
      <c r="B275" s="426" t="s">
        <v>1285</v>
      </c>
      <c r="C275" s="410" t="s">
        <v>1270</v>
      </c>
      <c r="D275" s="411" t="s">
        <v>16</v>
      </c>
      <c r="E275" s="411">
        <v>7</v>
      </c>
      <c r="F275" s="552"/>
      <c r="G275" s="411">
        <v>7</v>
      </c>
      <c r="H275" s="545"/>
      <c r="I275" s="545"/>
    </row>
    <row r="276" spans="1:9" x14ac:dyDescent="0.2">
      <c r="A276" s="409" t="s">
        <v>1014</v>
      </c>
      <c r="B276" s="426" t="s">
        <v>1286</v>
      </c>
      <c r="C276" s="410" t="s">
        <v>1270</v>
      </c>
      <c r="D276" s="411" t="s">
        <v>16</v>
      </c>
      <c r="E276" s="411">
        <v>4</v>
      </c>
      <c r="F276" s="552"/>
      <c r="G276" s="411">
        <v>4</v>
      </c>
      <c r="H276" s="545"/>
      <c r="I276" s="545"/>
    </row>
    <row r="277" spans="1:9" x14ac:dyDescent="0.2">
      <c r="A277" s="551" t="s">
        <v>1015</v>
      </c>
      <c r="B277" s="547" t="s">
        <v>1287</v>
      </c>
      <c r="C277" s="410" t="s">
        <v>1270</v>
      </c>
      <c r="D277" s="411" t="s">
        <v>16</v>
      </c>
      <c r="E277" s="411">
        <v>1</v>
      </c>
      <c r="F277" s="552"/>
      <c r="G277" s="411">
        <v>1</v>
      </c>
      <c r="H277" s="545"/>
      <c r="I277" s="545"/>
    </row>
    <row r="278" spans="1:9" x14ac:dyDescent="0.2">
      <c r="A278" s="551"/>
      <c r="B278" s="547"/>
      <c r="C278" s="410" t="s">
        <v>1288</v>
      </c>
      <c r="D278" s="411" t="s">
        <v>16</v>
      </c>
      <c r="E278" s="411">
        <v>3</v>
      </c>
      <c r="F278" s="552"/>
      <c r="G278" s="411">
        <v>3</v>
      </c>
      <c r="H278" s="545"/>
      <c r="I278" s="545"/>
    </row>
    <row r="279" spans="1:9" x14ac:dyDescent="0.2">
      <c r="A279" s="409" t="s">
        <v>1016</v>
      </c>
      <c r="B279" s="428" t="s">
        <v>1289</v>
      </c>
      <c r="C279" s="410" t="s">
        <v>1279</v>
      </c>
      <c r="D279" s="411" t="s">
        <v>16</v>
      </c>
      <c r="E279" s="411">
        <v>1</v>
      </c>
      <c r="F279" s="552"/>
      <c r="G279" s="411">
        <v>1</v>
      </c>
      <c r="H279" s="545"/>
      <c r="I279" s="545"/>
    </row>
    <row r="280" spans="1:9" x14ac:dyDescent="0.2">
      <c r="A280" s="551" t="s">
        <v>1017</v>
      </c>
      <c r="B280" s="546" t="s">
        <v>1290</v>
      </c>
      <c r="C280" s="410" t="s">
        <v>1270</v>
      </c>
      <c r="D280" s="411" t="s">
        <v>16</v>
      </c>
      <c r="E280" s="411">
        <v>1</v>
      </c>
      <c r="F280" s="552"/>
      <c r="G280" s="411">
        <v>1</v>
      </c>
      <c r="H280" s="545"/>
      <c r="I280" s="545"/>
    </row>
    <row r="281" spans="1:9" x14ac:dyDescent="0.2">
      <c r="A281" s="551"/>
      <c r="B281" s="546"/>
      <c r="C281" s="410" t="s">
        <v>1291</v>
      </c>
      <c r="D281" s="411" t="s">
        <v>16</v>
      </c>
      <c r="E281" s="411">
        <v>3</v>
      </c>
      <c r="F281" s="552"/>
      <c r="G281" s="411">
        <v>3</v>
      </c>
      <c r="H281" s="545"/>
      <c r="I281" s="545"/>
    </row>
    <row r="282" spans="1:9" x14ac:dyDescent="0.2">
      <c r="A282" s="409" t="s">
        <v>1018</v>
      </c>
      <c r="B282" s="426" t="s">
        <v>1292</v>
      </c>
      <c r="C282" s="410" t="s">
        <v>1270</v>
      </c>
      <c r="D282" s="411" t="s">
        <v>16</v>
      </c>
      <c r="E282" s="411">
        <v>1</v>
      </c>
      <c r="F282" s="552"/>
      <c r="G282" s="411">
        <v>1</v>
      </c>
      <c r="H282" s="545"/>
      <c r="I282" s="545"/>
    </row>
    <row r="283" spans="1:9" ht="15" customHeight="1" x14ac:dyDescent="0.2">
      <c r="A283" s="409" t="s">
        <v>1019</v>
      </c>
      <c r="B283" s="426" t="s">
        <v>1293</v>
      </c>
      <c r="C283" s="410" t="s">
        <v>1270</v>
      </c>
      <c r="D283" s="411" t="s">
        <v>16</v>
      </c>
      <c r="E283" s="411">
        <v>1</v>
      </c>
      <c r="F283" s="552"/>
      <c r="G283" s="411">
        <v>1</v>
      </c>
      <c r="H283" s="545"/>
      <c r="I283" s="545"/>
    </row>
    <row r="284" spans="1:9" ht="15" customHeight="1" x14ac:dyDescent="0.2">
      <c r="A284" s="409" t="s">
        <v>1020</v>
      </c>
      <c r="B284" s="426" t="s">
        <v>1294</v>
      </c>
      <c r="C284" s="410" t="s">
        <v>1270</v>
      </c>
      <c r="D284" s="411" t="s">
        <v>16</v>
      </c>
      <c r="E284" s="411">
        <v>2</v>
      </c>
      <c r="F284" s="552"/>
      <c r="G284" s="411">
        <v>2</v>
      </c>
      <c r="H284" s="545"/>
      <c r="I284" s="545"/>
    </row>
    <row r="285" spans="1:9" ht="15" customHeight="1" x14ac:dyDescent="0.2">
      <c r="A285" s="409" t="s">
        <v>1021</v>
      </c>
      <c r="B285" s="426" t="s">
        <v>1295</v>
      </c>
      <c r="C285" s="410" t="s">
        <v>1270</v>
      </c>
      <c r="D285" s="411" t="s">
        <v>16</v>
      </c>
      <c r="E285" s="411">
        <v>4</v>
      </c>
      <c r="F285" s="552"/>
      <c r="G285" s="411">
        <v>4</v>
      </c>
      <c r="H285" s="545"/>
      <c r="I285" s="545"/>
    </row>
    <row r="286" spans="1:9" ht="15" customHeight="1" x14ac:dyDescent="0.2">
      <c r="A286" s="565" t="s">
        <v>1380</v>
      </c>
      <c r="B286" s="565"/>
      <c r="C286" s="565"/>
      <c r="D286" s="565"/>
      <c r="E286" s="429"/>
      <c r="F286" s="398">
        <f>F261</f>
        <v>52.2</v>
      </c>
      <c r="G286" s="398"/>
      <c r="H286" s="401">
        <v>52.2</v>
      </c>
      <c r="I286" s="425">
        <v>1</v>
      </c>
    </row>
    <row r="287" spans="1:9" ht="15" customHeight="1" x14ac:dyDescent="0.2">
      <c r="A287" s="551" t="s">
        <v>1182</v>
      </c>
      <c r="B287" s="551"/>
      <c r="C287" s="551"/>
      <c r="D287" s="551"/>
      <c r="E287" s="551"/>
      <c r="F287" s="559"/>
      <c r="G287" s="405"/>
      <c r="H287" s="406"/>
      <c r="I287" s="406"/>
    </row>
    <row r="288" spans="1:9" x14ac:dyDescent="0.2">
      <c r="A288" s="551"/>
      <c r="B288" s="551"/>
      <c r="C288" s="551"/>
      <c r="D288" s="551"/>
      <c r="E288" s="551"/>
      <c r="F288" s="551"/>
      <c r="G288" s="405"/>
      <c r="H288" s="406"/>
      <c r="I288" s="406"/>
    </row>
    <row r="289" spans="1:9" ht="15.75" x14ac:dyDescent="0.2">
      <c r="A289" s="551" t="s">
        <v>195</v>
      </c>
      <c r="B289" s="547" t="s">
        <v>1301</v>
      </c>
      <c r="C289" s="419" t="s">
        <v>1296</v>
      </c>
      <c r="D289" s="411" t="s">
        <v>28</v>
      </c>
      <c r="E289" s="411">
        <v>1.24</v>
      </c>
      <c r="F289" s="551" t="s">
        <v>1632</v>
      </c>
      <c r="G289" s="412">
        <v>1.24</v>
      </c>
      <c r="H289" s="582">
        <v>61.7</v>
      </c>
      <c r="I289" s="581">
        <v>1</v>
      </c>
    </row>
    <row r="290" spans="1:9" ht="15.75" x14ac:dyDescent="0.2">
      <c r="A290" s="551"/>
      <c r="B290" s="547"/>
      <c r="C290" s="419" t="s">
        <v>1297</v>
      </c>
      <c r="D290" s="411" t="s">
        <v>28</v>
      </c>
      <c r="E290" s="411">
        <v>2</v>
      </c>
      <c r="F290" s="551"/>
      <c r="G290" s="412">
        <v>2</v>
      </c>
      <c r="H290" s="583"/>
      <c r="I290" s="545"/>
    </row>
    <row r="291" spans="1:9" ht="15.75" x14ac:dyDescent="0.2">
      <c r="A291" s="409" t="s">
        <v>196</v>
      </c>
      <c r="B291" s="426" t="s">
        <v>1269</v>
      </c>
      <c r="C291" s="419" t="s">
        <v>1296</v>
      </c>
      <c r="D291" s="411" t="s">
        <v>28</v>
      </c>
      <c r="E291" s="411">
        <v>1.24</v>
      </c>
      <c r="F291" s="551"/>
      <c r="G291" s="412">
        <v>1.24</v>
      </c>
      <c r="H291" s="583"/>
      <c r="I291" s="545"/>
    </row>
    <row r="292" spans="1:9" ht="15.75" x14ac:dyDescent="0.2">
      <c r="A292" s="551" t="s">
        <v>197</v>
      </c>
      <c r="B292" s="547" t="s">
        <v>1302</v>
      </c>
      <c r="C292" s="419" t="s">
        <v>1296</v>
      </c>
      <c r="D292" s="411" t="s">
        <v>28</v>
      </c>
      <c r="E292" s="411">
        <v>1.24</v>
      </c>
      <c r="F292" s="551"/>
      <c r="G292" s="412">
        <v>1.24</v>
      </c>
      <c r="H292" s="583"/>
      <c r="I292" s="545"/>
    </row>
    <row r="293" spans="1:9" ht="15.75" x14ac:dyDescent="0.2">
      <c r="A293" s="551"/>
      <c r="B293" s="547"/>
      <c r="C293" s="419" t="s">
        <v>1297</v>
      </c>
      <c r="D293" s="411" t="s">
        <v>28</v>
      </c>
      <c r="E293" s="411">
        <v>1</v>
      </c>
      <c r="F293" s="551"/>
      <c r="G293" s="412">
        <v>1</v>
      </c>
      <c r="H293" s="583"/>
      <c r="I293" s="545"/>
    </row>
    <row r="294" spans="1:9" ht="15.75" x14ac:dyDescent="0.2">
      <c r="A294" s="551"/>
      <c r="B294" s="547"/>
      <c r="C294" s="419" t="s">
        <v>1298</v>
      </c>
      <c r="D294" s="411" t="s">
        <v>28</v>
      </c>
      <c r="E294" s="411">
        <v>2.76</v>
      </c>
      <c r="F294" s="551"/>
      <c r="G294" s="412">
        <v>2.76</v>
      </c>
      <c r="H294" s="583"/>
      <c r="I294" s="545"/>
    </row>
    <row r="295" spans="1:9" ht="15.75" x14ac:dyDescent="0.2">
      <c r="A295" s="409" t="s">
        <v>198</v>
      </c>
      <c r="B295" s="427" t="s">
        <v>1303</v>
      </c>
      <c r="C295" s="419" t="s">
        <v>1298</v>
      </c>
      <c r="D295" s="411" t="s">
        <v>28</v>
      </c>
      <c r="E295" s="411">
        <v>1.64</v>
      </c>
      <c r="F295" s="551"/>
      <c r="G295" s="412">
        <v>1.64</v>
      </c>
      <c r="H295" s="583"/>
      <c r="I295" s="545"/>
    </row>
    <row r="296" spans="1:9" ht="15.75" x14ac:dyDescent="0.2">
      <c r="A296" s="551" t="s">
        <v>199</v>
      </c>
      <c r="B296" s="547" t="s">
        <v>1304</v>
      </c>
      <c r="C296" s="419" t="s">
        <v>1296</v>
      </c>
      <c r="D296" s="411" t="s">
        <v>28</v>
      </c>
      <c r="E296" s="411">
        <v>4.3</v>
      </c>
      <c r="F296" s="551"/>
      <c r="G296" s="412">
        <v>4.3</v>
      </c>
      <c r="H296" s="583"/>
      <c r="I296" s="545"/>
    </row>
    <row r="297" spans="1:9" ht="15.75" x14ac:dyDescent="0.2">
      <c r="A297" s="551"/>
      <c r="B297" s="547"/>
      <c r="C297" s="419" t="s">
        <v>1297</v>
      </c>
      <c r="D297" s="411" t="s">
        <v>28</v>
      </c>
      <c r="E297" s="411">
        <v>2</v>
      </c>
      <c r="F297" s="551"/>
      <c r="G297" s="412">
        <v>2</v>
      </c>
      <c r="H297" s="583"/>
      <c r="I297" s="545"/>
    </row>
    <row r="298" spans="1:9" ht="15.75" x14ac:dyDescent="0.2">
      <c r="A298" s="551"/>
      <c r="B298" s="547"/>
      <c r="C298" s="419" t="s">
        <v>1298</v>
      </c>
      <c r="D298" s="411" t="s">
        <v>28</v>
      </c>
      <c r="E298" s="411">
        <v>2.9</v>
      </c>
      <c r="F298" s="551"/>
      <c r="G298" s="412">
        <v>2.9</v>
      </c>
      <c r="H298" s="583"/>
      <c r="I298" s="545"/>
    </row>
    <row r="299" spans="1:9" ht="15.75" x14ac:dyDescent="0.2">
      <c r="A299" s="551" t="s">
        <v>200</v>
      </c>
      <c r="B299" s="547" t="s">
        <v>1272</v>
      </c>
      <c r="C299" s="419" t="s">
        <v>1297</v>
      </c>
      <c r="D299" s="411" t="s">
        <v>28</v>
      </c>
      <c r="E299" s="411">
        <v>1</v>
      </c>
      <c r="F299" s="551"/>
      <c r="G299" s="412">
        <v>1</v>
      </c>
      <c r="H299" s="583"/>
      <c r="I299" s="545"/>
    </row>
    <row r="300" spans="1:9" ht="15.75" x14ac:dyDescent="0.2">
      <c r="A300" s="551"/>
      <c r="B300" s="547"/>
      <c r="C300" s="419" t="s">
        <v>1296</v>
      </c>
      <c r="D300" s="411" t="s">
        <v>28</v>
      </c>
      <c r="E300" s="411">
        <v>1.24</v>
      </c>
      <c r="F300" s="551"/>
      <c r="G300" s="412">
        <v>1.24</v>
      </c>
      <c r="H300" s="583"/>
      <c r="I300" s="545"/>
    </row>
    <row r="301" spans="1:9" ht="15.75" x14ac:dyDescent="0.2">
      <c r="A301" s="551" t="s">
        <v>201</v>
      </c>
      <c r="B301" s="547" t="s">
        <v>1273</v>
      </c>
      <c r="C301" s="419" t="s">
        <v>1296</v>
      </c>
      <c r="D301" s="411" t="s">
        <v>28</v>
      </c>
      <c r="E301" s="411">
        <v>9.8000000000000007</v>
      </c>
      <c r="F301" s="551"/>
      <c r="G301" s="412">
        <v>9.8000000000000007</v>
      </c>
      <c r="H301" s="583"/>
      <c r="I301" s="545"/>
    </row>
    <row r="302" spans="1:9" ht="15.75" x14ac:dyDescent="0.2">
      <c r="A302" s="551"/>
      <c r="B302" s="547"/>
      <c r="C302" s="419" t="s">
        <v>1297</v>
      </c>
      <c r="D302" s="411" t="s">
        <v>28</v>
      </c>
      <c r="E302" s="411">
        <v>4.2</v>
      </c>
      <c r="F302" s="551"/>
      <c r="G302" s="412">
        <v>4.2</v>
      </c>
      <c r="H302" s="583"/>
      <c r="I302" s="545"/>
    </row>
    <row r="303" spans="1:9" ht="15.75" x14ac:dyDescent="0.2">
      <c r="A303" s="551"/>
      <c r="B303" s="547"/>
      <c r="C303" s="419" t="s">
        <v>1298</v>
      </c>
      <c r="D303" s="411" t="s">
        <v>28</v>
      </c>
      <c r="E303" s="411">
        <v>6.2</v>
      </c>
      <c r="F303" s="551"/>
      <c r="G303" s="412">
        <v>6.2</v>
      </c>
      <c r="H303" s="583"/>
      <c r="I303" s="545"/>
    </row>
    <row r="304" spans="1:9" ht="15.75" x14ac:dyDescent="0.2">
      <c r="A304" s="551" t="s">
        <v>202</v>
      </c>
      <c r="B304" s="547" t="s">
        <v>1305</v>
      </c>
      <c r="C304" s="419" t="s">
        <v>1296</v>
      </c>
      <c r="D304" s="411" t="s">
        <v>28</v>
      </c>
      <c r="E304" s="411">
        <v>4.0999999999999996</v>
      </c>
      <c r="F304" s="551"/>
      <c r="G304" s="412">
        <v>4.0999999999999996</v>
      </c>
      <c r="H304" s="583"/>
      <c r="I304" s="545"/>
    </row>
    <row r="305" spans="1:9" ht="15.75" x14ac:dyDescent="0.2">
      <c r="A305" s="551"/>
      <c r="B305" s="547"/>
      <c r="C305" s="419" t="s">
        <v>1297</v>
      </c>
      <c r="D305" s="411" t="s">
        <v>28</v>
      </c>
      <c r="E305" s="411">
        <v>1</v>
      </c>
      <c r="F305" s="551"/>
      <c r="G305" s="412">
        <v>1</v>
      </c>
      <c r="H305" s="583"/>
      <c r="I305" s="545"/>
    </row>
    <row r="306" spans="1:9" ht="15.75" x14ac:dyDescent="0.2">
      <c r="A306" s="409" t="s">
        <v>1008</v>
      </c>
      <c r="B306" s="427" t="s">
        <v>1274</v>
      </c>
      <c r="C306" s="419" t="s">
        <v>1296</v>
      </c>
      <c r="D306" s="411" t="s">
        <v>28</v>
      </c>
      <c r="E306" s="411">
        <v>5.6</v>
      </c>
      <c r="F306" s="551"/>
      <c r="G306" s="412">
        <v>5.6</v>
      </c>
      <c r="H306" s="583"/>
      <c r="I306" s="545"/>
    </row>
    <row r="307" spans="1:9" ht="15.75" x14ac:dyDescent="0.2">
      <c r="A307" s="551" t="s">
        <v>1009</v>
      </c>
      <c r="B307" s="550" t="s">
        <v>1275</v>
      </c>
      <c r="C307" s="419" t="s">
        <v>1296</v>
      </c>
      <c r="D307" s="411" t="s">
        <v>28</v>
      </c>
      <c r="E307" s="411">
        <v>9.8000000000000007</v>
      </c>
      <c r="F307" s="551"/>
      <c r="G307" s="412">
        <v>9.8000000000000007</v>
      </c>
      <c r="H307" s="583"/>
      <c r="I307" s="545"/>
    </row>
    <row r="308" spans="1:9" ht="15.75" x14ac:dyDescent="0.2">
      <c r="A308" s="551"/>
      <c r="B308" s="550"/>
      <c r="C308" s="419" t="s">
        <v>1297</v>
      </c>
      <c r="D308" s="411" t="s">
        <v>28</v>
      </c>
      <c r="E308" s="411">
        <v>4.2</v>
      </c>
      <c r="F308" s="551"/>
      <c r="G308" s="412">
        <v>4.2</v>
      </c>
      <c r="H308" s="583"/>
      <c r="I308" s="545"/>
    </row>
    <row r="309" spans="1:9" ht="15.75" x14ac:dyDescent="0.2">
      <c r="A309" s="551"/>
      <c r="B309" s="550"/>
      <c r="C309" s="419" t="s">
        <v>1298</v>
      </c>
      <c r="D309" s="411" t="s">
        <v>28</v>
      </c>
      <c r="E309" s="411">
        <v>4.8</v>
      </c>
      <c r="F309" s="551"/>
      <c r="G309" s="412">
        <v>4.8</v>
      </c>
      <c r="H309" s="583"/>
      <c r="I309" s="545"/>
    </row>
    <row r="310" spans="1:9" ht="15.75" x14ac:dyDescent="0.2">
      <c r="A310" s="551" t="s">
        <v>1010</v>
      </c>
      <c r="B310" s="547" t="s">
        <v>1276</v>
      </c>
      <c r="C310" s="419" t="s">
        <v>1296</v>
      </c>
      <c r="D310" s="411" t="s">
        <v>28</v>
      </c>
      <c r="E310" s="411">
        <v>18</v>
      </c>
      <c r="F310" s="551"/>
      <c r="G310" s="412">
        <v>18</v>
      </c>
      <c r="H310" s="583"/>
      <c r="I310" s="545"/>
    </row>
    <row r="311" spans="1:9" ht="15.75" x14ac:dyDescent="0.2">
      <c r="A311" s="551"/>
      <c r="B311" s="547"/>
      <c r="C311" s="419" t="s">
        <v>1297</v>
      </c>
      <c r="D311" s="411" t="s">
        <v>28</v>
      </c>
      <c r="E311" s="411">
        <v>9.6</v>
      </c>
      <c r="F311" s="551"/>
      <c r="G311" s="412">
        <v>9.6</v>
      </c>
      <c r="H311" s="583"/>
      <c r="I311" s="545"/>
    </row>
    <row r="312" spans="1:9" ht="15.75" x14ac:dyDescent="0.2">
      <c r="A312" s="551" t="s">
        <v>1012</v>
      </c>
      <c r="B312" s="547" t="s">
        <v>1277</v>
      </c>
      <c r="C312" s="419" t="s">
        <v>1296</v>
      </c>
      <c r="D312" s="411" t="s">
        <v>28</v>
      </c>
      <c r="E312" s="411">
        <v>9.6</v>
      </c>
      <c r="F312" s="551"/>
      <c r="G312" s="412">
        <v>9.6</v>
      </c>
      <c r="H312" s="583"/>
      <c r="I312" s="545"/>
    </row>
    <row r="313" spans="1:9" ht="15.75" x14ac:dyDescent="0.2">
      <c r="A313" s="551"/>
      <c r="B313" s="547"/>
      <c r="C313" s="419" t="s">
        <v>1299</v>
      </c>
      <c r="D313" s="411" t="s">
        <v>28</v>
      </c>
      <c r="E313" s="411">
        <v>3.2</v>
      </c>
      <c r="F313" s="551"/>
      <c r="G313" s="412">
        <v>3.2</v>
      </c>
      <c r="H313" s="583"/>
      <c r="I313" s="545"/>
    </row>
    <row r="314" spans="1:9" ht="15.75" x14ac:dyDescent="0.2">
      <c r="A314" s="551"/>
      <c r="B314" s="547"/>
      <c r="C314" s="419" t="s">
        <v>1297</v>
      </c>
      <c r="D314" s="411" t="s">
        <v>28</v>
      </c>
      <c r="E314" s="411">
        <v>4.8</v>
      </c>
      <c r="F314" s="551"/>
      <c r="G314" s="412">
        <v>4.8</v>
      </c>
      <c r="H314" s="583"/>
      <c r="I314" s="545"/>
    </row>
    <row r="315" spans="1:9" ht="15.75" x14ac:dyDescent="0.2">
      <c r="A315" s="551" t="s">
        <v>1013</v>
      </c>
      <c r="B315" s="547" t="s">
        <v>1268</v>
      </c>
      <c r="C315" s="419" t="s">
        <v>1296</v>
      </c>
      <c r="D315" s="411" t="s">
        <v>28</v>
      </c>
      <c r="E315" s="411">
        <v>8.3000000000000007</v>
      </c>
      <c r="F315" s="551"/>
      <c r="G315" s="412">
        <v>8.3000000000000007</v>
      </c>
      <c r="H315" s="583"/>
      <c r="I315" s="545"/>
    </row>
    <row r="316" spans="1:9" ht="15.75" x14ac:dyDescent="0.2">
      <c r="A316" s="551"/>
      <c r="B316" s="547"/>
      <c r="C316" s="419" t="s">
        <v>1298</v>
      </c>
      <c r="D316" s="411" t="s">
        <v>28</v>
      </c>
      <c r="E316" s="411">
        <v>6.2</v>
      </c>
      <c r="F316" s="551"/>
      <c r="G316" s="412">
        <v>6.2</v>
      </c>
      <c r="H316" s="583"/>
      <c r="I316" s="545"/>
    </row>
    <row r="317" spans="1:9" ht="15.75" x14ac:dyDescent="0.2">
      <c r="A317" s="551" t="s">
        <v>1014</v>
      </c>
      <c r="B317" s="547" t="s">
        <v>1306</v>
      </c>
      <c r="C317" s="419" t="s">
        <v>1296</v>
      </c>
      <c r="D317" s="411" t="s">
        <v>28</v>
      </c>
      <c r="E317" s="411">
        <v>6.2</v>
      </c>
      <c r="F317" s="551"/>
      <c r="G317" s="412">
        <v>6.2</v>
      </c>
      <c r="H317" s="583"/>
      <c r="I317" s="545"/>
    </row>
    <row r="318" spans="1:9" ht="15.75" x14ac:dyDescent="0.2">
      <c r="A318" s="551"/>
      <c r="B318" s="547"/>
      <c r="C318" s="419" t="s">
        <v>1297</v>
      </c>
      <c r="D318" s="411" t="s">
        <v>28</v>
      </c>
      <c r="E318" s="411">
        <v>2.1</v>
      </c>
      <c r="F318" s="551"/>
      <c r="G318" s="412">
        <v>2.1</v>
      </c>
      <c r="H318" s="583"/>
      <c r="I318" s="545"/>
    </row>
    <row r="319" spans="1:9" ht="15.75" x14ac:dyDescent="0.2">
      <c r="A319" s="551" t="s">
        <v>1015</v>
      </c>
      <c r="B319" s="547" t="s">
        <v>1280</v>
      </c>
      <c r="C319" s="419" t="s">
        <v>1296</v>
      </c>
      <c r="D319" s="411" t="s">
        <v>28</v>
      </c>
      <c r="E319" s="411">
        <v>6.2</v>
      </c>
      <c r="F319" s="551"/>
      <c r="G319" s="412">
        <v>6.2</v>
      </c>
      <c r="H319" s="583"/>
      <c r="I319" s="545"/>
    </row>
    <row r="320" spans="1:9" ht="15.75" x14ac:dyDescent="0.2">
      <c r="A320" s="551"/>
      <c r="B320" s="547"/>
      <c r="C320" s="419" t="s">
        <v>1297</v>
      </c>
      <c r="D320" s="411" t="s">
        <v>28</v>
      </c>
      <c r="E320" s="411">
        <v>4.8</v>
      </c>
      <c r="F320" s="551"/>
      <c r="G320" s="412">
        <v>4.8</v>
      </c>
      <c r="H320" s="583"/>
      <c r="I320" s="545"/>
    </row>
    <row r="321" spans="1:9" ht="15.75" x14ac:dyDescent="0.2">
      <c r="A321" s="551" t="s">
        <v>1016</v>
      </c>
      <c r="B321" s="547" t="s">
        <v>1307</v>
      </c>
      <c r="C321" s="419" t="s">
        <v>1296</v>
      </c>
      <c r="D321" s="411" t="s">
        <v>28</v>
      </c>
      <c r="E321" s="411">
        <v>2.2000000000000002</v>
      </c>
      <c r="F321" s="551"/>
      <c r="G321" s="412">
        <v>2.2000000000000002</v>
      </c>
      <c r="H321" s="583"/>
      <c r="I321" s="545"/>
    </row>
    <row r="322" spans="1:9" ht="15.75" x14ac:dyDescent="0.2">
      <c r="A322" s="551"/>
      <c r="B322" s="547"/>
      <c r="C322" s="419" t="s">
        <v>1297</v>
      </c>
      <c r="D322" s="411" t="s">
        <v>28</v>
      </c>
      <c r="E322" s="411">
        <v>1.3</v>
      </c>
      <c r="F322" s="551"/>
      <c r="G322" s="412">
        <v>1.3</v>
      </c>
      <c r="H322" s="583"/>
      <c r="I322" s="545"/>
    </row>
    <row r="323" spans="1:9" ht="15.75" x14ac:dyDescent="0.2">
      <c r="A323" s="551" t="s">
        <v>1017</v>
      </c>
      <c r="B323" s="547" t="s">
        <v>1281</v>
      </c>
      <c r="C323" s="419" t="s">
        <v>1296</v>
      </c>
      <c r="D323" s="411" t="s">
        <v>28</v>
      </c>
      <c r="E323" s="411">
        <v>10.5</v>
      </c>
      <c r="F323" s="551"/>
      <c r="G323" s="412">
        <v>10.5</v>
      </c>
      <c r="H323" s="583"/>
      <c r="I323" s="545"/>
    </row>
    <row r="324" spans="1:9" ht="15.75" x14ac:dyDescent="0.2">
      <c r="A324" s="551"/>
      <c r="B324" s="547"/>
      <c r="C324" s="419" t="s">
        <v>1297</v>
      </c>
      <c r="D324" s="411" t="s">
        <v>28</v>
      </c>
      <c r="E324" s="411">
        <v>6</v>
      </c>
      <c r="F324" s="551"/>
      <c r="G324" s="412">
        <v>6</v>
      </c>
      <c r="H324" s="583"/>
      <c r="I324" s="545"/>
    </row>
    <row r="325" spans="1:9" ht="15.75" x14ac:dyDescent="0.2">
      <c r="A325" s="551" t="s">
        <v>1018</v>
      </c>
      <c r="B325" s="547" t="s">
        <v>1283</v>
      </c>
      <c r="C325" s="419" t="s">
        <v>1296</v>
      </c>
      <c r="D325" s="411" t="s">
        <v>28</v>
      </c>
      <c r="E325" s="411">
        <v>4.5999999999999996</v>
      </c>
      <c r="F325" s="551"/>
      <c r="G325" s="412">
        <v>4.5999999999999996</v>
      </c>
      <c r="H325" s="583"/>
      <c r="I325" s="545"/>
    </row>
    <row r="326" spans="1:9" ht="15.75" x14ac:dyDescent="0.2">
      <c r="A326" s="551"/>
      <c r="B326" s="547"/>
      <c r="C326" s="419" t="s">
        <v>1297</v>
      </c>
      <c r="D326" s="411" t="s">
        <v>28</v>
      </c>
      <c r="E326" s="411">
        <v>2</v>
      </c>
      <c r="F326" s="551"/>
      <c r="G326" s="412">
        <v>2</v>
      </c>
      <c r="H326" s="583"/>
      <c r="I326" s="545"/>
    </row>
    <row r="327" spans="1:9" ht="15.75" x14ac:dyDescent="0.2">
      <c r="A327" s="551" t="s">
        <v>1019</v>
      </c>
      <c r="B327" s="547" t="s">
        <v>1284</v>
      </c>
      <c r="C327" s="419" t="s">
        <v>1296</v>
      </c>
      <c r="D327" s="411" t="s">
        <v>28</v>
      </c>
      <c r="E327" s="411">
        <v>3.7</v>
      </c>
      <c r="F327" s="551"/>
      <c r="G327" s="412">
        <v>3.7</v>
      </c>
      <c r="H327" s="583"/>
      <c r="I327" s="545"/>
    </row>
    <row r="328" spans="1:9" ht="15.75" x14ac:dyDescent="0.2">
      <c r="A328" s="551"/>
      <c r="B328" s="547"/>
      <c r="C328" s="419" t="s">
        <v>1297</v>
      </c>
      <c r="D328" s="411" t="s">
        <v>28</v>
      </c>
      <c r="E328" s="411">
        <v>5.2</v>
      </c>
      <c r="F328" s="551"/>
      <c r="G328" s="412">
        <v>5.2</v>
      </c>
      <c r="H328" s="583"/>
      <c r="I328" s="545"/>
    </row>
    <row r="329" spans="1:9" ht="15.75" x14ac:dyDescent="0.2">
      <c r="A329" s="551" t="s">
        <v>1020</v>
      </c>
      <c r="B329" s="547" t="s">
        <v>1285</v>
      </c>
      <c r="C329" s="419" t="s">
        <v>1296</v>
      </c>
      <c r="D329" s="411" t="s">
        <v>28</v>
      </c>
      <c r="E329" s="411">
        <v>9.6</v>
      </c>
      <c r="F329" s="551"/>
      <c r="G329" s="412">
        <v>9.6</v>
      </c>
      <c r="H329" s="583"/>
      <c r="I329" s="545"/>
    </row>
    <row r="330" spans="1:9" ht="15.75" x14ac:dyDescent="0.2">
      <c r="A330" s="551"/>
      <c r="B330" s="547"/>
      <c r="C330" s="419" t="s">
        <v>1297</v>
      </c>
      <c r="D330" s="411" t="s">
        <v>28</v>
      </c>
      <c r="E330" s="411">
        <v>8.4</v>
      </c>
      <c r="F330" s="551"/>
      <c r="G330" s="412">
        <v>8.4</v>
      </c>
      <c r="H330" s="583"/>
      <c r="I330" s="545"/>
    </row>
    <row r="331" spans="1:9" ht="15.75" x14ac:dyDescent="0.2">
      <c r="A331" s="551" t="s">
        <v>1021</v>
      </c>
      <c r="B331" s="547" t="s">
        <v>1286</v>
      </c>
      <c r="C331" s="419" t="s">
        <v>1296</v>
      </c>
      <c r="D331" s="411" t="s">
        <v>28</v>
      </c>
      <c r="E331" s="411">
        <v>6.2</v>
      </c>
      <c r="F331" s="551"/>
      <c r="G331" s="412">
        <v>6.2</v>
      </c>
      <c r="H331" s="583"/>
      <c r="I331" s="545"/>
    </row>
    <row r="332" spans="1:9" ht="15.75" x14ac:dyDescent="0.2">
      <c r="A332" s="551"/>
      <c r="B332" s="547"/>
      <c r="C332" s="419" t="s">
        <v>1297</v>
      </c>
      <c r="D332" s="411" t="s">
        <v>28</v>
      </c>
      <c r="E332" s="411">
        <v>4.2</v>
      </c>
      <c r="F332" s="551"/>
      <c r="G332" s="412">
        <v>4.2</v>
      </c>
      <c r="H332" s="583"/>
      <c r="I332" s="545"/>
    </row>
    <row r="333" spans="1:9" ht="15.75" x14ac:dyDescent="0.2">
      <c r="A333" s="551" t="s">
        <v>1022</v>
      </c>
      <c r="B333" s="547" t="s">
        <v>1308</v>
      </c>
      <c r="C333" s="419" t="s">
        <v>1298</v>
      </c>
      <c r="D333" s="411" t="s">
        <v>28</v>
      </c>
      <c r="E333" s="411">
        <v>0.84</v>
      </c>
      <c r="F333" s="551"/>
      <c r="G333" s="412">
        <v>0.84</v>
      </c>
      <c r="H333" s="583"/>
      <c r="I333" s="545"/>
    </row>
    <row r="334" spans="1:9" ht="15.75" x14ac:dyDescent="0.2">
      <c r="A334" s="551"/>
      <c r="B334" s="547"/>
      <c r="C334" s="419" t="s">
        <v>1297</v>
      </c>
      <c r="D334" s="411" t="s">
        <v>28</v>
      </c>
      <c r="E334" s="411">
        <v>1.2</v>
      </c>
      <c r="F334" s="551"/>
      <c r="G334" s="412">
        <v>1.2</v>
      </c>
      <c r="H334" s="583"/>
      <c r="I334" s="545"/>
    </row>
    <row r="335" spans="1:9" ht="15.75" x14ac:dyDescent="0.2">
      <c r="A335" s="551" t="s">
        <v>1023</v>
      </c>
      <c r="B335" s="547" t="s">
        <v>1287</v>
      </c>
      <c r="C335" s="419" t="s">
        <v>1296</v>
      </c>
      <c r="D335" s="411" t="s">
        <v>28</v>
      </c>
      <c r="E335" s="411">
        <v>13.2</v>
      </c>
      <c r="F335" s="551"/>
      <c r="G335" s="412">
        <v>13.2</v>
      </c>
      <c r="H335" s="583"/>
      <c r="I335" s="545"/>
    </row>
    <row r="336" spans="1:9" ht="15.75" x14ac:dyDescent="0.2">
      <c r="A336" s="551"/>
      <c r="B336" s="547"/>
      <c r="C336" s="419" t="s">
        <v>1298</v>
      </c>
      <c r="D336" s="411" t="s">
        <v>28</v>
      </c>
      <c r="E336" s="411">
        <v>2.9</v>
      </c>
      <c r="F336" s="551"/>
      <c r="G336" s="412">
        <v>2.9</v>
      </c>
      <c r="H336" s="583"/>
      <c r="I336" s="545"/>
    </row>
    <row r="337" spans="1:9" ht="15.75" x14ac:dyDescent="0.2">
      <c r="A337" s="551"/>
      <c r="B337" s="547"/>
      <c r="C337" s="419" t="s">
        <v>1297</v>
      </c>
      <c r="D337" s="411" t="s">
        <v>28</v>
      </c>
      <c r="E337" s="411">
        <v>7.5</v>
      </c>
      <c r="F337" s="551"/>
      <c r="G337" s="412">
        <v>7.5</v>
      </c>
      <c r="H337" s="583"/>
      <c r="I337" s="545"/>
    </row>
    <row r="338" spans="1:9" ht="15.75" x14ac:dyDescent="0.2">
      <c r="A338" s="409" t="s">
        <v>1024</v>
      </c>
      <c r="B338" s="427" t="s">
        <v>1309</v>
      </c>
      <c r="C338" s="419" t="s">
        <v>1296</v>
      </c>
      <c r="D338" s="411" t="s">
        <v>28</v>
      </c>
      <c r="E338" s="411">
        <v>1.7</v>
      </c>
      <c r="F338" s="551"/>
      <c r="G338" s="412">
        <v>1.7</v>
      </c>
      <c r="H338" s="583"/>
      <c r="I338" s="545"/>
    </row>
    <row r="339" spans="1:9" ht="15.75" x14ac:dyDescent="0.2">
      <c r="A339" s="409" t="s">
        <v>1025</v>
      </c>
      <c r="B339" s="428" t="s">
        <v>1289</v>
      </c>
      <c r="C339" s="419" t="s">
        <v>1297</v>
      </c>
      <c r="D339" s="411" t="s">
        <v>28</v>
      </c>
      <c r="E339" s="411">
        <v>2.1</v>
      </c>
      <c r="F339" s="551"/>
      <c r="G339" s="412">
        <v>2.1</v>
      </c>
      <c r="H339" s="583"/>
      <c r="I339" s="545"/>
    </row>
    <row r="340" spans="1:9" ht="15.75" x14ac:dyDescent="0.2">
      <c r="A340" s="551" t="s">
        <v>1026</v>
      </c>
      <c r="B340" s="550" t="s">
        <v>1310</v>
      </c>
      <c r="C340" s="419" t="s">
        <v>1296</v>
      </c>
      <c r="D340" s="411" t="s">
        <v>28</v>
      </c>
      <c r="E340" s="411">
        <v>4.4000000000000004</v>
      </c>
      <c r="F340" s="551"/>
      <c r="G340" s="412">
        <v>4.4000000000000004</v>
      </c>
      <c r="H340" s="583"/>
      <c r="I340" s="545"/>
    </row>
    <row r="341" spans="1:9" ht="15.75" x14ac:dyDescent="0.2">
      <c r="A341" s="551"/>
      <c r="B341" s="550"/>
      <c r="C341" s="419" t="s">
        <v>1297</v>
      </c>
      <c r="D341" s="411" t="s">
        <v>28</v>
      </c>
      <c r="E341" s="411">
        <v>2.1</v>
      </c>
      <c r="F341" s="551"/>
      <c r="G341" s="412">
        <v>2.1</v>
      </c>
      <c r="H341" s="583"/>
      <c r="I341" s="545"/>
    </row>
    <row r="342" spans="1:9" ht="15.75" x14ac:dyDescent="0.2">
      <c r="A342" s="551" t="s">
        <v>1027</v>
      </c>
      <c r="B342" s="547" t="s">
        <v>1311</v>
      </c>
      <c r="C342" s="419" t="s">
        <v>1296</v>
      </c>
      <c r="D342" s="411" t="s">
        <v>28</v>
      </c>
      <c r="E342" s="411">
        <v>3.1</v>
      </c>
      <c r="F342" s="551"/>
      <c r="G342" s="412">
        <v>3.1</v>
      </c>
      <c r="H342" s="583"/>
      <c r="I342" s="545"/>
    </row>
    <row r="343" spans="1:9" ht="15.75" x14ac:dyDescent="0.2">
      <c r="A343" s="551"/>
      <c r="B343" s="547"/>
      <c r="C343" s="419" t="s">
        <v>1298</v>
      </c>
      <c r="D343" s="411" t="s">
        <v>28</v>
      </c>
      <c r="E343" s="411">
        <v>1.9</v>
      </c>
      <c r="F343" s="551"/>
      <c r="G343" s="412">
        <v>1.9</v>
      </c>
      <c r="H343" s="583"/>
      <c r="I343" s="545"/>
    </row>
    <row r="344" spans="1:9" ht="15.75" x14ac:dyDescent="0.2">
      <c r="A344" s="551"/>
      <c r="B344" s="547"/>
      <c r="C344" s="419" t="s">
        <v>1297</v>
      </c>
      <c r="D344" s="411" t="s">
        <v>28</v>
      </c>
      <c r="E344" s="411">
        <v>2.1</v>
      </c>
      <c r="F344" s="551"/>
      <c r="G344" s="412">
        <v>2.1</v>
      </c>
      <c r="H344" s="583"/>
      <c r="I344" s="545"/>
    </row>
    <row r="345" spans="1:9" ht="15.75" x14ac:dyDescent="0.2">
      <c r="A345" s="551" t="s">
        <v>1028</v>
      </c>
      <c r="B345" s="550" t="s">
        <v>1290</v>
      </c>
      <c r="C345" s="419" t="s">
        <v>1296</v>
      </c>
      <c r="D345" s="411" t="s">
        <v>28</v>
      </c>
      <c r="E345" s="411">
        <v>3.1</v>
      </c>
      <c r="F345" s="551"/>
      <c r="G345" s="412">
        <v>3.1</v>
      </c>
      <c r="H345" s="583"/>
      <c r="I345" s="545"/>
    </row>
    <row r="346" spans="1:9" ht="15.75" x14ac:dyDescent="0.2">
      <c r="A346" s="551"/>
      <c r="B346" s="550"/>
      <c r="C346" s="419" t="s">
        <v>1297</v>
      </c>
      <c r="D346" s="411" t="s">
        <v>28</v>
      </c>
      <c r="E346" s="411">
        <v>2.1</v>
      </c>
      <c r="F346" s="551"/>
      <c r="G346" s="412">
        <v>2.1</v>
      </c>
      <c r="H346" s="583"/>
      <c r="I346" s="545"/>
    </row>
    <row r="347" spans="1:9" ht="15.75" x14ac:dyDescent="0.2">
      <c r="A347" s="551" t="s">
        <v>1029</v>
      </c>
      <c r="B347" s="547" t="s">
        <v>1292</v>
      </c>
      <c r="C347" s="419" t="s">
        <v>1296</v>
      </c>
      <c r="D347" s="411" t="s">
        <v>28</v>
      </c>
      <c r="E347" s="411">
        <v>3.8</v>
      </c>
      <c r="F347" s="551"/>
      <c r="G347" s="412">
        <v>3.8</v>
      </c>
      <c r="H347" s="583"/>
      <c r="I347" s="545"/>
    </row>
    <row r="348" spans="1:9" ht="15.75" x14ac:dyDescent="0.2">
      <c r="A348" s="551"/>
      <c r="B348" s="547"/>
      <c r="C348" s="419" t="s">
        <v>1298</v>
      </c>
      <c r="D348" s="411" t="s">
        <v>28</v>
      </c>
      <c r="E348" s="411">
        <v>5.8</v>
      </c>
      <c r="F348" s="551"/>
      <c r="G348" s="412">
        <v>5.8</v>
      </c>
      <c r="H348" s="583"/>
      <c r="I348" s="545"/>
    </row>
    <row r="349" spans="1:9" ht="15.75" x14ac:dyDescent="0.2">
      <c r="A349" s="551"/>
      <c r="B349" s="547"/>
      <c r="C349" s="419" t="s">
        <v>1297</v>
      </c>
      <c r="D349" s="411" t="s">
        <v>28</v>
      </c>
      <c r="E349" s="411">
        <v>5.5</v>
      </c>
      <c r="F349" s="551"/>
      <c r="G349" s="412">
        <v>5.5</v>
      </c>
      <c r="H349" s="583"/>
      <c r="I349" s="545"/>
    </row>
    <row r="350" spans="1:9" ht="15.75" x14ac:dyDescent="0.2">
      <c r="A350" s="551" t="s">
        <v>1030</v>
      </c>
      <c r="B350" s="546" t="s">
        <v>1312</v>
      </c>
      <c r="C350" s="419" t="s">
        <v>1297</v>
      </c>
      <c r="D350" s="411" t="s">
        <v>753</v>
      </c>
      <c r="E350" s="411">
        <v>2.1</v>
      </c>
      <c r="F350" s="551"/>
      <c r="G350" s="412">
        <v>2.1</v>
      </c>
      <c r="H350" s="583"/>
      <c r="I350" s="545"/>
    </row>
    <row r="351" spans="1:9" ht="15.75" x14ac:dyDescent="0.2">
      <c r="A351" s="551"/>
      <c r="B351" s="546"/>
      <c r="C351" s="419" t="s">
        <v>1300</v>
      </c>
      <c r="D351" s="411" t="s">
        <v>28</v>
      </c>
      <c r="E351" s="411">
        <v>6.2</v>
      </c>
      <c r="F351" s="551"/>
      <c r="G351" s="412">
        <v>6.2</v>
      </c>
      <c r="H351" s="583"/>
      <c r="I351" s="545"/>
    </row>
    <row r="352" spans="1:9" ht="15.75" x14ac:dyDescent="0.2">
      <c r="A352" s="551" t="s">
        <v>1031</v>
      </c>
      <c r="B352" s="546" t="s">
        <v>1295</v>
      </c>
      <c r="C352" s="419" t="s">
        <v>1296</v>
      </c>
      <c r="D352" s="411" t="s">
        <v>28</v>
      </c>
      <c r="E352" s="411">
        <v>3.8</v>
      </c>
      <c r="F352" s="551"/>
      <c r="G352" s="412">
        <v>3.8</v>
      </c>
      <c r="H352" s="583"/>
      <c r="I352" s="545"/>
    </row>
    <row r="353" spans="1:9" ht="15.75" x14ac:dyDescent="0.2">
      <c r="A353" s="551"/>
      <c r="B353" s="546"/>
      <c r="C353" s="419" t="s">
        <v>1297</v>
      </c>
      <c r="D353" s="411" t="s">
        <v>753</v>
      </c>
      <c r="E353" s="411">
        <v>2.1</v>
      </c>
      <c r="F353" s="551"/>
      <c r="G353" s="412">
        <v>2.1</v>
      </c>
      <c r="H353" s="583"/>
      <c r="I353" s="545"/>
    </row>
    <row r="354" spans="1:9" ht="15.75" x14ac:dyDescent="0.2">
      <c r="A354" s="551" t="s">
        <v>1032</v>
      </c>
      <c r="B354" s="546" t="s">
        <v>1294</v>
      </c>
      <c r="C354" s="419" t="s">
        <v>1296</v>
      </c>
      <c r="D354" s="411" t="s">
        <v>28</v>
      </c>
      <c r="E354" s="411">
        <v>3.8</v>
      </c>
      <c r="F354" s="551"/>
      <c r="G354" s="412">
        <v>3.8</v>
      </c>
      <c r="H354" s="583"/>
      <c r="I354" s="545"/>
    </row>
    <row r="355" spans="1:9" ht="15.75" x14ac:dyDescent="0.2">
      <c r="A355" s="551"/>
      <c r="B355" s="546"/>
      <c r="C355" s="419" t="s">
        <v>1298</v>
      </c>
      <c r="D355" s="411" t="s">
        <v>28</v>
      </c>
      <c r="E355" s="411">
        <v>1.8</v>
      </c>
      <c r="F355" s="551"/>
      <c r="G355" s="412">
        <v>1.8</v>
      </c>
      <c r="H355" s="583"/>
      <c r="I355" s="545"/>
    </row>
    <row r="356" spans="1:9" ht="15.75" x14ac:dyDescent="0.2">
      <c r="A356" s="551"/>
      <c r="B356" s="546"/>
      <c r="C356" s="419" t="s">
        <v>1297</v>
      </c>
      <c r="D356" s="411" t="s">
        <v>28</v>
      </c>
      <c r="E356" s="411">
        <v>5.5</v>
      </c>
      <c r="F356" s="551"/>
      <c r="G356" s="412">
        <v>5.5</v>
      </c>
      <c r="H356" s="583"/>
      <c r="I356" s="545"/>
    </row>
    <row r="357" spans="1:9" ht="15.75" x14ac:dyDescent="0.2">
      <c r="A357" s="551" t="s">
        <v>1033</v>
      </c>
      <c r="B357" s="546" t="s">
        <v>1293</v>
      </c>
      <c r="C357" s="419" t="s">
        <v>1297</v>
      </c>
      <c r="D357" s="411" t="s">
        <v>753</v>
      </c>
      <c r="E357" s="411">
        <v>2.1</v>
      </c>
      <c r="F357" s="551"/>
      <c r="G357" s="412">
        <v>2.1</v>
      </c>
      <c r="H357" s="583"/>
      <c r="I357" s="545"/>
    </row>
    <row r="358" spans="1:9" ht="15.75" x14ac:dyDescent="0.2">
      <c r="A358" s="551"/>
      <c r="B358" s="546"/>
      <c r="C358" s="419" t="s">
        <v>1298</v>
      </c>
      <c r="D358" s="411" t="s">
        <v>28</v>
      </c>
      <c r="E358" s="411">
        <v>1.8</v>
      </c>
      <c r="F358" s="551"/>
      <c r="G358" s="412">
        <v>1.8</v>
      </c>
      <c r="H358" s="583"/>
      <c r="I358" s="545"/>
    </row>
    <row r="359" spans="1:9" ht="30" customHeight="1" x14ac:dyDescent="0.2">
      <c r="A359" s="551"/>
      <c r="B359" s="546"/>
      <c r="C359" s="419" t="s">
        <v>1300</v>
      </c>
      <c r="D359" s="411" t="s">
        <v>28</v>
      </c>
      <c r="E359" s="411">
        <v>6.2</v>
      </c>
      <c r="F359" s="551"/>
      <c r="G359" s="412">
        <v>6.2</v>
      </c>
      <c r="H359" s="583"/>
      <c r="I359" s="545"/>
    </row>
    <row r="360" spans="1:9" ht="30" customHeight="1" x14ac:dyDescent="0.2">
      <c r="A360" s="549" t="s">
        <v>1381</v>
      </c>
      <c r="B360" s="549"/>
      <c r="C360" s="549"/>
      <c r="D360" s="549"/>
      <c r="E360" s="403"/>
      <c r="F360" s="421" t="str">
        <f>F289</f>
        <v>61,7</v>
      </c>
      <c r="G360" s="421"/>
      <c r="H360" s="413">
        <v>61.7</v>
      </c>
      <c r="I360" s="430">
        <v>1</v>
      </c>
    </row>
    <row r="361" spans="1:9" ht="12.75" customHeight="1" x14ac:dyDescent="0.2">
      <c r="A361" s="551" t="s">
        <v>1183</v>
      </c>
      <c r="B361" s="551"/>
      <c r="C361" s="551"/>
      <c r="D361" s="551"/>
      <c r="E361" s="551"/>
      <c r="F361" s="551"/>
      <c r="G361" s="405"/>
      <c r="H361" s="406"/>
      <c r="I361" s="406"/>
    </row>
    <row r="362" spans="1:9" x14ac:dyDescent="0.2">
      <c r="A362" s="551" t="s">
        <v>195</v>
      </c>
      <c r="B362" s="547" t="s">
        <v>1110</v>
      </c>
      <c r="C362" s="426" t="s">
        <v>1187</v>
      </c>
      <c r="D362" s="409"/>
      <c r="E362" s="431"/>
      <c r="F362" s="558">
        <v>34</v>
      </c>
      <c r="G362" s="432"/>
      <c r="H362" s="574">
        <v>34</v>
      </c>
      <c r="I362" s="577" t="s">
        <v>1629</v>
      </c>
    </row>
    <row r="363" spans="1:9" x14ac:dyDescent="0.2">
      <c r="A363" s="551"/>
      <c r="B363" s="547"/>
      <c r="C363" s="426" t="s">
        <v>1188</v>
      </c>
      <c r="D363" s="409" t="s">
        <v>16</v>
      </c>
      <c r="E363" s="431" t="s">
        <v>195</v>
      </c>
      <c r="F363" s="558"/>
      <c r="G363" s="431" t="s">
        <v>195</v>
      </c>
      <c r="H363" s="574"/>
      <c r="I363" s="578"/>
    </row>
    <row r="364" spans="1:9" x14ac:dyDescent="0.2">
      <c r="A364" s="551"/>
      <c r="B364" s="547"/>
      <c r="C364" s="410" t="s">
        <v>1189</v>
      </c>
      <c r="D364" s="411" t="s">
        <v>16</v>
      </c>
      <c r="E364" s="433">
        <v>1</v>
      </c>
      <c r="F364" s="558"/>
      <c r="G364" s="433">
        <v>1</v>
      </c>
      <c r="H364" s="574"/>
      <c r="I364" s="578"/>
    </row>
    <row r="365" spans="1:9" x14ac:dyDescent="0.2">
      <c r="A365" s="551" t="s">
        <v>196</v>
      </c>
      <c r="B365" s="547" t="s">
        <v>1120</v>
      </c>
      <c r="C365" s="426" t="s">
        <v>1187</v>
      </c>
      <c r="D365" s="409"/>
      <c r="E365" s="431"/>
      <c r="F365" s="558"/>
      <c r="G365" s="431"/>
      <c r="H365" s="574"/>
      <c r="I365" s="578"/>
    </row>
    <row r="366" spans="1:9" ht="25.5" x14ac:dyDescent="0.2">
      <c r="A366" s="551"/>
      <c r="B366" s="547"/>
      <c r="C366" s="410" t="s">
        <v>1313</v>
      </c>
      <c r="D366" s="411" t="s">
        <v>16</v>
      </c>
      <c r="E366" s="433">
        <v>1</v>
      </c>
      <c r="F366" s="558"/>
      <c r="G366" s="433">
        <v>1</v>
      </c>
      <c r="H366" s="574"/>
      <c r="I366" s="578"/>
    </row>
    <row r="367" spans="1:9" x14ac:dyDescent="0.2">
      <c r="A367" s="409" t="s">
        <v>197</v>
      </c>
      <c r="B367" s="410" t="s">
        <v>1099</v>
      </c>
      <c r="C367" s="419" t="s">
        <v>1111</v>
      </c>
      <c r="D367" s="411" t="s">
        <v>16</v>
      </c>
      <c r="E367" s="433">
        <v>10</v>
      </c>
      <c r="F367" s="558"/>
      <c r="G367" s="433">
        <v>10</v>
      </c>
      <c r="H367" s="574"/>
      <c r="I367" s="579"/>
    </row>
    <row r="368" spans="1:9" x14ac:dyDescent="0.2">
      <c r="A368" s="549" t="s">
        <v>1382</v>
      </c>
      <c r="B368" s="549"/>
      <c r="C368" s="549"/>
      <c r="D368" s="549"/>
      <c r="E368" s="403"/>
      <c r="F368" s="420" t="s">
        <v>1383</v>
      </c>
      <c r="G368" s="420"/>
      <c r="H368" s="399">
        <v>34</v>
      </c>
      <c r="I368" s="402" t="str">
        <f>I362</f>
        <v>100%</v>
      </c>
    </row>
    <row r="369" spans="1:9" ht="22.15" customHeight="1" x14ac:dyDescent="0.2">
      <c r="A369" s="556" t="s">
        <v>913</v>
      </c>
      <c r="B369" s="556"/>
      <c r="C369" s="556"/>
      <c r="D369" s="556"/>
      <c r="E369" s="400"/>
      <c r="F369" s="398">
        <f>F362+F289+F261</f>
        <v>147.9</v>
      </c>
      <c r="G369" s="398"/>
      <c r="H369" s="399">
        <f>H368+H360+H286</f>
        <v>147.9</v>
      </c>
      <c r="I369" s="402" t="s">
        <v>1629</v>
      </c>
    </row>
    <row r="370" spans="1:9" ht="15" customHeight="1" x14ac:dyDescent="0.2">
      <c r="A370" s="545" t="s">
        <v>970</v>
      </c>
      <c r="B370" s="545"/>
      <c r="C370" s="545"/>
      <c r="D370" s="545"/>
      <c r="E370" s="545"/>
      <c r="F370" s="548"/>
      <c r="G370" s="416"/>
      <c r="H370" s="406"/>
      <c r="I370" s="406"/>
    </row>
    <row r="371" spans="1:9" ht="16.5" customHeight="1" x14ac:dyDescent="0.2">
      <c r="A371" s="545" t="s">
        <v>1121</v>
      </c>
      <c r="B371" s="545"/>
      <c r="C371" s="545"/>
      <c r="D371" s="545"/>
      <c r="E371" s="545"/>
      <c r="F371" s="545"/>
      <c r="G371" s="416"/>
      <c r="H371" s="406"/>
      <c r="I371" s="406"/>
    </row>
    <row r="372" spans="1:9" ht="15.75" x14ac:dyDescent="0.2">
      <c r="A372" s="413">
        <v>1</v>
      </c>
      <c r="B372" s="410" t="s">
        <v>1099</v>
      </c>
      <c r="C372" s="410" t="s">
        <v>824</v>
      </c>
      <c r="D372" s="411" t="s">
        <v>28</v>
      </c>
      <c r="E372" s="434">
        <v>1000</v>
      </c>
      <c r="F372" s="413">
        <v>351.2</v>
      </c>
      <c r="G372" s="434">
        <v>1000</v>
      </c>
      <c r="H372" s="413">
        <v>351.2</v>
      </c>
      <c r="I372" s="425">
        <v>1</v>
      </c>
    </row>
    <row r="373" spans="1:9" x14ac:dyDescent="0.2">
      <c r="A373" s="549" t="s">
        <v>1361</v>
      </c>
      <c r="B373" s="549"/>
      <c r="C373" s="549"/>
      <c r="D373" s="549"/>
      <c r="E373" s="403"/>
      <c r="F373" s="413">
        <f>F372</f>
        <v>351.2</v>
      </c>
      <c r="G373" s="413"/>
      <c r="H373" s="401">
        <v>351.2</v>
      </c>
      <c r="I373" s="425">
        <v>1</v>
      </c>
    </row>
    <row r="374" spans="1:9" ht="21" customHeight="1" x14ac:dyDescent="0.2">
      <c r="A374" s="545" t="s">
        <v>1122</v>
      </c>
      <c r="B374" s="545"/>
      <c r="C374" s="545"/>
      <c r="D374" s="545"/>
      <c r="E374" s="545"/>
      <c r="F374" s="548"/>
      <c r="G374" s="416"/>
      <c r="H374" s="406"/>
      <c r="I374" s="406"/>
    </row>
    <row r="375" spans="1:9" x14ac:dyDescent="0.2">
      <c r="A375" s="545">
        <v>1</v>
      </c>
      <c r="B375" s="546" t="s">
        <v>1125</v>
      </c>
      <c r="C375" s="410" t="s">
        <v>1130</v>
      </c>
      <c r="D375" s="435"/>
      <c r="E375" s="435"/>
      <c r="F375" s="561">
        <v>1181.2</v>
      </c>
      <c r="G375" s="436"/>
      <c r="H375" s="406"/>
      <c r="I375" s="406"/>
    </row>
    <row r="376" spans="1:9" ht="25.5" x14ac:dyDescent="0.2">
      <c r="A376" s="545"/>
      <c r="B376" s="546"/>
      <c r="C376" s="410" t="s">
        <v>1314</v>
      </c>
      <c r="D376" s="413" t="s">
        <v>16</v>
      </c>
      <c r="E376" s="413">
        <v>1</v>
      </c>
      <c r="F376" s="561"/>
      <c r="G376" s="413">
        <v>1</v>
      </c>
      <c r="H376" s="584">
        <v>1181.2</v>
      </c>
      <c r="I376" s="584"/>
    </row>
    <row r="377" spans="1:9" x14ac:dyDescent="0.2">
      <c r="A377" s="545"/>
      <c r="B377" s="546"/>
      <c r="C377" s="410" t="s">
        <v>1131</v>
      </c>
      <c r="D377" s="413"/>
      <c r="E377" s="413"/>
      <c r="F377" s="561"/>
      <c r="G377" s="413"/>
      <c r="H377" s="584"/>
      <c r="I377" s="584"/>
    </row>
    <row r="378" spans="1:9" x14ac:dyDescent="0.2">
      <c r="A378" s="545"/>
      <c r="B378" s="546"/>
      <c r="C378" s="410" t="s">
        <v>1126</v>
      </c>
      <c r="D378" s="413" t="s">
        <v>16</v>
      </c>
      <c r="E378" s="413">
        <v>1</v>
      </c>
      <c r="F378" s="561"/>
      <c r="G378" s="413">
        <v>1</v>
      </c>
      <c r="H378" s="584"/>
      <c r="I378" s="584"/>
    </row>
    <row r="379" spans="1:9" x14ac:dyDescent="0.2">
      <c r="A379" s="545"/>
      <c r="B379" s="546"/>
      <c r="C379" s="437" t="s">
        <v>1138</v>
      </c>
      <c r="D379" s="413" t="s">
        <v>16</v>
      </c>
      <c r="E379" s="413">
        <v>2</v>
      </c>
      <c r="F379" s="561"/>
      <c r="G379" s="413">
        <v>2</v>
      </c>
      <c r="H379" s="584"/>
      <c r="I379" s="584"/>
    </row>
    <row r="380" spans="1:9" x14ac:dyDescent="0.2">
      <c r="A380" s="545">
        <v>2</v>
      </c>
      <c r="B380" s="546" t="s">
        <v>1128</v>
      </c>
      <c r="C380" s="410" t="s">
        <v>1130</v>
      </c>
      <c r="D380" s="435"/>
      <c r="E380" s="435"/>
      <c r="F380" s="561"/>
      <c r="G380" s="435"/>
      <c r="H380" s="584"/>
      <c r="I380" s="584"/>
    </row>
    <row r="381" spans="1:9" x14ac:dyDescent="0.2">
      <c r="A381" s="545"/>
      <c r="B381" s="546"/>
      <c r="C381" s="437" t="s">
        <v>1138</v>
      </c>
      <c r="D381" s="413" t="s">
        <v>16</v>
      </c>
      <c r="E381" s="413">
        <v>1</v>
      </c>
      <c r="F381" s="561"/>
      <c r="G381" s="413">
        <v>1</v>
      </c>
      <c r="H381" s="584"/>
      <c r="I381" s="584"/>
    </row>
    <row r="382" spans="1:9" x14ac:dyDescent="0.2">
      <c r="A382" s="545"/>
      <c r="B382" s="546"/>
      <c r="C382" s="410" t="s">
        <v>1131</v>
      </c>
      <c r="D382" s="413"/>
      <c r="E382" s="413"/>
      <c r="F382" s="561"/>
      <c r="G382" s="413"/>
      <c r="H382" s="584"/>
      <c r="I382" s="584"/>
    </row>
    <row r="383" spans="1:9" x14ac:dyDescent="0.2">
      <c r="A383" s="545"/>
      <c r="B383" s="546"/>
      <c r="C383" s="410" t="s">
        <v>1129</v>
      </c>
      <c r="D383" s="413" t="s">
        <v>16</v>
      </c>
      <c r="E383" s="413">
        <v>1</v>
      </c>
      <c r="F383" s="561"/>
      <c r="G383" s="413">
        <v>1</v>
      </c>
      <c r="H383" s="584"/>
      <c r="I383" s="584"/>
    </row>
    <row r="384" spans="1:9" x14ac:dyDescent="0.2">
      <c r="A384" s="545">
        <v>3</v>
      </c>
      <c r="B384" s="546" t="s">
        <v>1134</v>
      </c>
      <c r="C384" s="410" t="s">
        <v>1131</v>
      </c>
      <c r="D384" s="413"/>
      <c r="E384" s="413"/>
      <c r="F384" s="561"/>
      <c r="G384" s="413"/>
      <c r="H384" s="584"/>
      <c r="I384" s="584"/>
    </row>
    <row r="385" spans="1:9" ht="25.5" x14ac:dyDescent="0.2">
      <c r="A385" s="545"/>
      <c r="B385" s="546"/>
      <c r="C385" s="410" t="s">
        <v>1550</v>
      </c>
      <c r="D385" s="413" t="s">
        <v>16</v>
      </c>
      <c r="E385" s="413">
        <v>1</v>
      </c>
      <c r="F385" s="561"/>
      <c r="G385" s="413">
        <v>1</v>
      </c>
      <c r="H385" s="584"/>
      <c r="I385" s="584"/>
    </row>
    <row r="386" spans="1:9" x14ac:dyDescent="0.2">
      <c r="A386" s="545"/>
      <c r="B386" s="546"/>
      <c r="C386" s="410" t="s">
        <v>1135</v>
      </c>
      <c r="D386" s="413" t="s">
        <v>16</v>
      </c>
      <c r="E386" s="413">
        <v>1</v>
      </c>
      <c r="F386" s="561"/>
      <c r="G386" s="413">
        <v>1</v>
      </c>
      <c r="H386" s="584"/>
      <c r="I386" s="584"/>
    </row>
    <row r="387" spans="1:9" x14ac:dyDescent="0.2">
      <c r="A387" s="545"/>
      <c r="B387" s="546"/>
      <c r="C387" s="410" t="s">
        <v>1547</v>
      </c>
      <c r="D387" s="413"/>
      <c r="E387" s="413"/>
      <c r="F387" s="561"/>
      <c r="G387" s="413"/>
      <c r="H387" s="584"/>
      <c r="I387" s="584"/>
    </row>
    <row r="388" spans="1:9" x14ac:dyDescent="0.2">
      <c r="A388" s="545"/>
      <c r="B388" s="546"/>
      <c r="C388" s="410" t="s">
        <v>1130</v>
      </c>
      <c r="D388" s="413"/>
      <c r="E388" s="413"/>
      <c r="F388" s="561"/>
      <c r="G388" s="413"/>
      <c r="H388" s="584"/>
      <c r="I388" s="584"/>
    </row>
    <row r="389" spans="1:9" ht="25.5" x14ac:dyDescent="0.2">
      <c r="A389" s="545"/>
      <c r="B389" s="546"/>
      <c r="C389" s="410" t="s">
        <v>1137</v>
      </c>
      <c r="D389" s="413" t="s">
        <v>16</v>
      </c>
      <c r="E389" s="413">
        <v>1</v>
      </c>
      <c r="F389" s="561"/>
      <c r="G389" s="413">
        <v>1</v>
      </c>
      <c r="H389" s="584"/>
      <c r="I389" s="584"/>
    </row>
    <row r="390" spans="1:9" x14ac:dyDescent="0.2">
      <c r="A390" s="545"/>
      <c r="B390" s="546"/>
      <c r="C390" s="410" t="s">
        <v>1315</v>
      </c>
      <c r="D390" s="413" t="s">
        <v>16</v>
      </c>
      <c r="E390" s="413">
        <v>5</v>
      </c>
      <c r="F390" s="561"/>
      <c r="G390" s="413">
        <v>5</v>
      </c>
      <c r="H390" s="584"/>
      <c r="I390" s="584"/>
    </row>
    <row r="391" spans="1:9" x14ac:dyDescent="0.2">
      <c r="A391" s="545"/>
      <c r="B391" s="546"/>
      <c r="C391" s="410" t="s">
        <v>1138</v>
      </c>
      <c r="D391" s="413" t="s">
        <v>16</v>
      </c>
      <c r="E391" s="413">
        <v>1</v>
      </c>
      <c r="F391" s="561"/>
      <c r="G391" s="413">
        <v>1</v>
      </c>
      <c r="H391" s="584"/>
      <c r="I391" s="584"/>
    </row>
    <row r="392" spans="1:9" ht="25.5" x14ac:dyDescent="0.2">
      <c r="A392" s="545"/>
      <c r="B392" s="546"/>
      <c r="C392" s="410" t="s">
        <v>1548</v>
      </c>
      <c r="D392" s="413" t="s">
        <v>16</v>
      </c>
      <c r="E392" s="413">
        <v>1</v>
      </c>
      <c r="F392" s="561"/>
      <c r="G392" s="413">
        <v>1</v>
      </c>
      <c r="H392" s="584"/>
      <c r="I392" s="584"/>
    </row>
    <row r="393" spans="1:9" ht="25.5" x14ac:dyDescent="0.2">
      <c r="A393" s="545"/>
      <c r="B393" s="546"/>
      <c r="C393" s="410" t="s">
        <v>1534</v>
      </c>
      <c r="D393" s="413" t="s">
        <v>16</v>
      </c>
      <c r="E393" s="413">
        <v>1</v>
      </c>
      <c r="F393" s="561"/>
      <c r="G393" s="413">
        <v>1</v>
      </c>
      <c r="H393" s="584"/>
      <c r="I393" s="584"/>
    </row>
    <row r="394" spans="1:9" ht="25.5" x14ac:dyDescent="0.2">
      <c r="A394" s="545"/>
      <c r="B394" s="546"/>
      <c r="C394" s="410" t="s">
        <v>1139</v>
      </c>
      <c r="D394" s="413" t="s">
        <v>16</v>
      </c>
      <c r="E394" s="413">
        <v>2</v>
      </c>
      <c r="F394" s="561"/>
      <c r="G394" s="413">
        <v>2</v>
      </c>
      <c r="H394" s="584"/>
      <c r="I394" s="584"/>
    </row>
    <row r="395" spans="1:9" x14ac:dyDescent="0.2">
      <c r="A395" s="545">
        <v>4</v>
      </c>
      <c r="B395" s="546" t="s">
        <v>1140</v>
      </c>
      <c r="C395" s="410" t="s">
        <v>1131</v>
      </c>
      <c r="D395" s="413"/>
      <c r="E395" s="413"/>
      <c r="F395" s="561"/>
      <c r="G395" s="413"/>
      <c r="H395" s="584"/>
      <c r="I395" s="584"/>
    </row>
    <row r="396" spans="1:9" x14ac:dyDescent="0.2">
      <c r="A396" s="545"/>
      <c r="B396" s="546"/>
      <c r="C396" s="410" t="s">
        <v>1551</v>
      </c>
      <c r="D396" s="413" t="s">
        <v>16</v>
      </c>
      <c r="E396" s="413">
        <v>1</v>
      </c>
      <c r="F396" s="561"/>
      <c r="G396" s="413">
        <v>1</v>
      </c>
      <c r="H396" s="584"/>
      <c r="I396" s="584"/>
    </row>
    <row r="397" spans="1:9" x14ac:dyDescent="0.2">
      <c r="A397" s="545"/>
      <c r="B397" s="546"/>
      <c r="C397" s="410" t="s">
        <v>1130</v>
      </c>
      <c r="D397" s="413"/>
      <c r="E397" s="413"/>
      <c r="F397" s="561"/>
      <c r="G397" s="413"/>
      <c r="H397" s="584"/>
      <c r="I397" s="584"/>
    </row>
    <row r="398" spans="1:9" x14ac:dyDescent="0.2">
      <c r="A398" s="545"/>
      <c r="B398" s="546"/>
      <c r="C398" s="410" t="s">
        <v>1552</v>
      </c>
      <c r="D398" s="413" t="s">
        <v>16</v>
      </c>
      <c r="E398" s="413">
        <v>1</v>
      </c>
      <c r="F398" s="561"/>
      <c r="G398" s="413">
        <v>1</v>
      </c>
      <c r="H398" s="584"/>
      <c r="I398" s="584"/>
    </row>
    <row r="399" spans="1:9" x14ac:dyDescent="0.2">
      <c r="A399" s="545"/>
      <c r="B399" s="546"/>
      <c r="C399" s="410" t="s">
        <v>1316</v>
      </c>
      <c r="D399" s="413" t="s">
        <v>16</v>
      </c>
      <c r="E399" s="413">
        <v>1</v>
      </c>
      <c r="F399" s="561"/>
      <c r="G399" s="413">
        <v>1</v>
      </c>
      <c r="H399" s="584"/>
      <c r="I399" s="584"/>
    </row>
    <row r="400" spans="1:9" x14ac:dyDescent="0.2">
      <c r="A400" s="545"/>
      <c r="B400" s="546"/>
      <c r="C400" s="410" t="s">
        <v>1141</v>
      </c>
      <c r="D400" s="413" t="s">
        <v>16</v>
      </c>
      <c r="E400" s="413">
        <v>3</v>
      </c>
      <c r="F400" s="561"/>
      <c r="G400" s="413">
        <v>3</v>
      </c>
      <c r="H400" s="584"/>
      <c r="I400" s="584"/>
    </row>
    <row r="401" spans="1:9" x14ac:dyDescent="0.2">
      <c r="A401" s="545"/>
      <c r="B401" s="546"/>
      <c r="C401" s="410" t="s">
        <v>1138</v>
      </c>
      <c r="D401" s="413" t="s">
        <v>16</v>
      </c>
      <c r="E401" s="413">
        <v>2</v>
      </c>
      <c r="F401" s="561"/>
      <c r="G401" s="413">
        <v>2</v>
      </c>
      <c r="H401" s="584"/>
      <c r="I401" s="584"/>
    </row>
    <row r="402" spans="1:9" x14ac:dyDescent="0.2">
      <c r="A402" s="545">
        <v>5</v>
      </c>
      <c r="B402" s="546" t="s">
        <v>1142</v>
      </c>
      <c r="C402" s="410" t="s">
        <v>1130</v>
      </c>
      <c r="D402" s="413"/>
      <c r="E402" s="413"/>
      <c r="F402" s="561"/>
      <c r="G402" s="413"/>
      <c r="H402" s="584"/>
      <c r="I402" s="584"/>
    </row>
    <row r="403" spans="1:9" x14ac:dyDescent="0.2">
      <c r="A403" s="545"/>
      <c r="B403" s="546"/>
      <c r="C403" s="410" t="s">
        <v>1138</v>
      </c>
      <c r="D403" s="413" t="s">
        <v>16</v>
      </c>
      <c r="E403" s="413">
        <v>1</v>
      </c>
      <c r="F403" s="561"/>
      <c r="G403" s="413">
        <v>1</v>
      </c>
      <c r="H403" s="584"/>
      <c r="I403" s="584"/>
    </row>
    <row r="404" spans="1:9" x14ac:dyDescent="0.2">
      <c r="A404" s="545"/>
      <c r="B404" s="546"/>
      <c r="C404" s="410" t="s">
        <v>1143</v>
      </c>
      <c r="D404" s="413" t="s">
        <v>16</v>
      </c>
      <c r="E404" s="413">
        <v>2</v>
      </c>
      <c r="F404" s="561"/>
      <c r="G404" s="413">
        <v>2</v>
      </c>
      <c r="H404" s="584"/>
      <c r="I404" s="584"/>
    </row>
    <row r="405" spans="1:9" x14ac:dyDescent="0.2">
      <c r="A405" s="545">
        <v>6</v>
      </c>
      <c r="B405" s="546" t="s">
        <v>1144</v>
      </c>
      <c r="C405" s="410" t="s">
        <v>1131</v>
      </c>
      <c r="D405" s="413"/>
      <c r="E405" s="413"/>
      <c r="F405" s="561"/>
      <c r="G405" s="413"/>
      <c r="H405" s="584"/>
      <c r="I405" s="584"/>
    </row>
    <row r="406" spans="1:9" x14ac:dyDescent="0.2">
      <c r="A406" s="545"/>
      <c r="B406" s="546"/>
      <c r="C406" s="410" t="s">
        <v>1129</v>
      </c>
      <c r="D406" s="413" t="s">
        <v>16</v>
      </c>
      <c r="E406" s="413">
        <v>1</v>
      </c>
      <c r="F406" s="561"/>
      <c r="G406" s="413">
        <v>1</v>
      </c>
      <c r="H406" s="584"/>
      <c r="I406" s="584"/>
    </row>
    <row r="407" spans="1:9" x14ac:dyDescent="0.2">
      <c r="A407" s="545"/>
      <c r="B407" s="546"/>
      <c r="C407" s="410" t="s">
        <v>1130</v>
      </c>
      <c r="D407" s="413"/>
      <c r="E407" s="413"/>
      <c r="F407" s="561"/>
      <c r="G407" s="413"/>
      <c r="H407" s="584"/>
      <c r="I407" s="584"/>
    </row>
    <row r="408" spans="1:9" x14ac:dyDescent="0.2">
      <c r="A408" s="545"/>
      <c r="B408" s="546"/>
      <c r="C408" s="410" t="s">
        <v>1155</v>
      </c>
      <c r="D408" s="413" t="s">
        <v>16</v>
      </c>
      <c r="E408" s="413">
        <v>1</v>
      </c>
      <c r="F408" s="561"/>
      <c r="G408" s="413">
        <v>1</v>
      </c>
      <c r="H408" s="584"/>
      <c r="I408" s="584"/>
    </row>
    <row r="409" spans="1:9" x14ac:dyDescent="0.2">
      <c r="A409" s="545">
        <v>7</v>
      </c>
      <c r="B409" s="546" t="s">
        <v>1120</v>
      </c>
      <c r="C409" s="410" t="s">
        <v>1130</v>
      </c>
      <c r="D409" s="413"/>
      <c r="E409" s="413"/>
      <c r="F409" s="561"/>
      <c r="G409" s="413"/>
      <c r="H409" s="584"/>
      <c r="I409" s="584"/>
    </row>
    <row r="410" spans="1:9" x14ac:dyDescent="0.2">
      <c r="A410" s="545"/>
      <c r="B410" s="546"/>
      <c r="C410" s="410" t="s">
        <v>1145</v>
      </c>
      <c r="D410" s="413" t="s">
        <v>16</v>
      </c>
      <c r="E410" s="413">
        <v>1</v>
      </c>
      <c r="F410" s="561"/>
      <c r="G410" s="413">
        <v>1</v>
      </c>
      <c r="H410" s="584"/>
      <c r="I410" s="584"/>
    </row>
    <row r="411" spans="1:9" x14ac:dyDescent="0.2">
      <c r="A411" s="545"/>
      <c r="B411" s="546"/>
      <c r="C411" s="410" t="s">
        <v>1146</v>
      </c>
      <c r="D411" s="413" t="s">
        <v>16</v>
      </c>
      <c r="E411" s="413">
        <v>1</v>
      </c>
      <c r="F411" s="561"/>
      <c r="G411" s="413">
        <v>1</v>
      </c>
      <c r="H411" s="584"/>
      <c r="I411" s="584"/>
    </row>
    <row r="412" spans="1:9" x14ac:dyDescent="0.2">
      <c r="A412" s="545"/>
      <c r="B412" s="546"/>
      <c r="C412" s="410" t="s">
        <v>1155</v>
      </c>
      <c r="D412" s="413" t="s">
        <v>16</v>
      </c>
      <c r="E412" s="413">
        <v>1</v>
      </c>
      <c r="F412" s="561"/>
      <c r="G412" s="413">
        <v>1</v>
      </c>
      <c r="H412" s="584"/>
      <c r="I412" s="584"/>
    </row>
    <row r="413" spans="1:9" x14ac:dyDescent="0.2">
      <c r="A413" s="545"/>
      <c r="B413" s="546"/>
      <c r="C413" s="410" t="s">
        <v>1131</v>
      </c>
      <c r="D413" s="413"/>
      <c r="E413" s="413"/>
      <c r="F413" s="561"/>
      <c r="G413" s="413"/>
      <c r="H413" s="584"/>
      <c r="I413" s="584"/>
    </row>
    <row r="414" spans="1:9" x14ac:dyDescent="0.2">
      <c r="A414" s="545"/>
      <c r="B414" s="546"/>
      <c r="C414" s="410" t="s">
        <v>1129</v>
      </c>
      <c r="D414" s="413" t="s">
        <v>16</v>
      </c>
      <c r="E414" s="413">
        <v>1</v>
      </c>
      <c r="F414" s="561"/>
      <c r="G414" s="413">
        <v>1</v>
      </c>
      <c r="H414" s="584"/>
      <c r="I414" s="584"/>
    </row>
    <row r="415" spans="1:9" ht="15" customHeight="1" x14ac:dyDescent="0.2">
      <c r="A415" s="545">
        <v>8</v>
      </c>
      <c r="B415" s="546" t="s">
        <v>1115</v>
      </c>
      <c r="C415" s="410" t="s">
        <v>1131</v>
      </c>
      <c r="D415" s="411"/>
      <c r="E415" s="411"/>
      <c r="F415" s="561"/>
      <c r="G415" s="411"/>
      <c r="H415" s="584"/>
      <c r="I415" s="584"/>
    </row>
    <row r="416" spans="1:9" x14ac:dyDescent="0.2">
      <c r="A416" s="545"/>
      <c r="B416" s="546"/>
      <c r="C416" s="410" t="s">
        <v>1132</v>
      </c>
      <c r="D416" s="413" t="s">
        <v>16</v>
      </c>
      <c r="E416" s="413">
        <v>1</v>
      </c>
      <c r="F416" s="561"/>
      <c r="G416" s="413">
        <v>1</v>
      </c>
      <c r="H416" s="584"/>
      <c r="I416" s="584"/>
    </row>
    <row r="417" spans="1:9" x14ac:dyDescent="0.2">
      <c r="A417" s="545"/>
      <c r="B417" s="546"/>
      <c r="C417" s="410" t="s">
        <v>1133</v>
      </c>
      <c r="D417" s="413" t="s">
        <v>16</v>
      </c>
      <c r="E417" s="413">
        <v>1</v>
      </c>
      <c r="F417" s="561"/>
      <c r="G417" s="413">
        <v>1</v>
      </c>
      <c r="H417" s="584"/>
      <c r="I417" s="584"/>
    </row>
    <row r="418" spans="1:9" x14ac:dyDescent="0.2">
      <c r="A418" s="545"/>
      <c r="B418" s="546"/>
      <c r="C418" s="410" t="s">
        <v>1126</v>
      </c>
      <c r="D418" s="413" t="s">
        <v>16</v>
      </c>
      <c r="E418" s="413">
        <v>1</v>
      </c>
      <c r="F418" s="561"/>
      <c r="G418" s="413">
        <v>1</v>
      </c>
      <c r="H418" s="584"/>
      <c r="I418" s="584"/>
    </row>
    <row r="419" spans="1:9" x14ac:dyDescent="0.2">
      <c r="A419" s="545">
        <v>9</v>
      </c>
      <c r="B419" s="546" t="s">
        <v>1147</v>
      </c>
      <c r="C419" s="410" t="s">
        <v>1130</v>
      </c>
      <c r="D419" s="413"/>
      <c r="E419" s="413"/>
      <c r="F419" s="561"/>
      <c r="G419" s="413"/>
      <c r="H419" s="584"/>
      <c r="I419" s="584"/>
    </row>
    <row r="420" spans="1:9" x14ac:dyDescent="0.2">
      <c r="A420" s="545"/>
      <c r="B420" s="546"/>
      <c r="C420" s="410" t="s">
        <v>1148</v>
      </c>
      <c r="D420" s="413" t="s">
        <v>16</v>
      </c>
      <c r="E420" s="413">
        <v>2</v>
      </c>
      <c r="F420" s="561"/>
      <c r="G420" s="413">
        <v>2</v>
      </c>
      <c r="H420" s="584"/>
      <c r="I420" s="584"/>
    </row>
    <row r="421" spans="1:9" x14ac:dyDescent="0.2">
      <c r="A421" s="545"/>
      <c r="B421" s="546"/>
      <c r="C421" s="410" t="s">
        <v>1149</v>
      </c>
      <c r="D421" s="413" t="s">
        <v>16</v>
      </c>
      <c r="E421" s="413">
        <v>3</v>
      </c>
      <c r="F421" s="561"/>
      <c r="G421" s="413">
        <v>3</v>
      </c>
      <c r="H421" s="584"/>
      <c r="I421" s="584"/>
    </row>
    <row r="422" spans="1:9" x14ac:dyDescent="0.2">
      <c r="A422" s="545">
        <v>10</v>
      </c>
      <c r="B422" s="546" t="s">
        <v>1150</v>
      </c>
      <c r="C422" s="410" t="s">
        <v>1131</v>
      </c>
      <c r="D422" s="413"/>
      <c r="E422" s="413"/>
      <c r="F422" s="561"/>
      <c r="G422" s="413"/>
      <c r="H422" s="584"/>
      <c r="I422" s="584"/>
    </row>
    <row r="423" spans="1:9" x14ac:dyDescent="0.2">
      <c r="A423" s="545"/>
      <c r="B423" s="546"/>
      <c r="C423" s="410" t="s">
        <v>1133</v>
      </c>
      <c r="D423" s="413" t="s">
        <v>16</v>
      </c>
      <c r="E423" s="413">
        <v>1</v>
      </c>
      <c r="F423" s="561"/>
      <c r="G423" s="413">
        <v>1</v>
      </c>
      <c r="H423" s="584"/>
      <c r="I423" s="584"/>
    </row>
    <row r="424" spans="1:9" x14ac:dyDescent="0.2">
      <c r="A424" s="545">
        <v>11</v>
      </c>
      <c r="B424" s="546" t="s">
        <v>1151</v>
      </c>
      <c r="C424" s="410" t="s">
        <v>1131</v>
      </c>
      <c r="D424" s="413"/>
      <c r="E424" s="413"/>
      <c r="F424" s="561"/>
      <c r="G424" s="413"/>
      <c r="H424" s="584"/>
      <c r="I424" s="584"/>
    </row>
    <row r="425" spans="1:9" x14ac:dyDescent="0.2">
      <c r="A425" s="545"/>
      <c r="B425" s="546"/>
      <c r="C425" s="410" t="s">
        <v>1129</v>
      </c>
      <c r="D425" s="413" t="s">
        <v>16</v>
      </c>
      <c r="E425" s="413">
        <v>1</v>
      </c>
      <c r="F425" s="561"/>
      <c r="G425" s="413">
        <v>1</v>
      </c>
      <c r="H425" s="584"/>
      <c r="I425" s="584"/>
    </row>
    <row r="426" spans="1:9" x14ac:dyDescent="0.2">
      <c r="A426" s="545">
        <v>12</v>
      </c>
      <c r="B426" s="546" t="s">
        <v>1152</v>
      </c>
      <c r="C426" s="410" t="s">
        <v>1130</v>
      </c>
      <c r="D426" s="413"/>
      <c r="E426" s="413"/>
      <c r="F426" s="561"/>
      <c r="G426" s="413"/>
      <c r="H426" s="584"/>
      <c r="I426" s="584"/>
    </row>
    <row r="427" spans="1:9" ht="25.5" x14ac:dyDescent="0.2">
      <c r="A427" s="545"/>
      <c r="B427" s="546"/>
      <c r="C427" s="410" t="s">
        <v>1197</v>
      </c>
      <c r="D427" s="411" t="s">
        <v>16</v>
      </c>
      <c r="E427" s="411">
        <v>1</v>
      </c>
      <c r="F427" s="561"/>
      <c r="G427" s="411">
        <v>1</v>
      </c>
      <c r="H427" s="584"/>
      <c r="I427" s="584"/>
    </row>
    <row r="428" spans="1:9" x14ac:dyDescent="0.2">
      <c r="A428" s="545"/>
      <c r="B428" s="546"/>
      <c r="C428" s="410" t="s">
        <v>1131</v>
      </c>
      <c r="D428" s="413"/>
      <c r="E428" s="413"/>
      <c r="F428" s="561"/>
      <c r="G428" s="413"/>
      <c r="H428" s="584"/>
      <c r="I428" s="584"/>
    </row>
    <row r="429" spans="1:9" x14ac:dyDescent="0.2">
      <c r="A429" s="545"/>
      <c r="B429" s="546"/>
      <c r="C429" s="410" t="s">
        <v>1129</v>
      </c>
      <c r="D429" s="413" t="s">
        <v>16</v>
      </c>
      <c r="E429" s="413">
        <v>1</v>
      </c>
      <c r="F429" s="561"/>
      <c r="G429" s="413">
        <v>1</v>
      </c>
      <c r="H429" s="584"/>
      <c r="I429" s="584"/>
    </row>
    <row r="430" spans="1:9" x14ac:dyDescent="0.2">
      <c r="A430" s="545">
        <v>13</v>
      </c>
      <c r="B430" s="546" t="s">
        <v>1153</v>
      </c>
      <c r="C430" s="410" t="s">
        <v>1130</v>
      </c>
      <c r="D430" s="413"/>
      <c r="E430" s="413"/>
      <c r="F430" s="561"/>
      <c r="G430" s="413"/>
      <c r="H430" s="584"/>
      <c r="I430" s="584"/>
    </row>
    <row r="431" spans="1:9" x14ac:dyDescent="0.2">
      <c r="A431" s="545"/>
      <c r="B431" s="546"/>
      <c r="C431" s="410" t="s">
        <v>1553</v>
      </c>
      <c r="D431" s="413" t="s">
        <v>16</v>
      </c>
      <c r="E431" s="413">
        <v>1</v>
      </c>
      <c r="F431" s="561"/>
      <c r="G431" s="413">
        <v>1</v>
      </c>
      <c r="H431" s="584"/>
      <c r="I431" s="584"/>
    </row>
    <row r="432" spans="1:9" x14ac:dyDescent="0.2">
      <c r="A432" s="545"/>
      <c r="B432" s="546"/>
      <c r="C432" s="410" t="s">
        <v>1154</v>
      </c>
      <c r="D432" s="413" t="s">
        <v>16</v>
      </c>
      <c r="E432" s="413">
        <v>1</v>
      </c>
      <c r="F432" s="561"/>
      <c r="G432" s="413">
        <v>1</v>
      </c>
      <c r="H432" s="584"/>
      <c r="I432" s="584"/>
    </row>
    <row r="433" spans="1:9" ht="15" customHeight="1" x14ac:dyDescent="0.2">
      <c r="A433" s="545">
        <v>14</v>
      </c>
      <c r="B433" s="553" t="s">
        <v>1113</v>
      </c>
      <c r="C433" s="410" t="s">
        <v>1131</v>
      </c>
      <c r="D433" s="413"/>
      <c r="E433" s="413"/>
      <c r="F433" s="561"/>
      <c r="G433" s="413"/>
      <c r="H433" s="584"/>
      <c r="I433" s="584"/>
    </row>
    <row r="434" spans="1:9" x14ac:dyDescent="0.2">
      <c r="A434" s="545"/>
      <c r="B434" s="553"/>
      <c r="C434" s="410" t="s">
        <v>1129</v>
      </c>
      <c r="D434" s="413" t="s">
        <v>16</v>
      </c>
      <c r="E434" s="413">
        <v>1</v>
      </c>
      <c r="F434" s="561"/>
      <c r="G434" s="413">
        <v>1</v>
      </c>
      <c r="H434" s="584"/>
      <c r="I434" s="584"/>
    </row>
    <row r="435" spans="1:9" x14ac:dyDescent="0.2">
      <c r="A435" s="545"/>
      <c r="B435" s="553"/>
      <c r="C435" s="410" t="s">
        <v>1130</v>
      </c>
      <c r="D435" s="413"/>
      <c r="E435" s="413"/>
      <c r="F435" s="561"/>
      <c r="G435" s="413"/>
      <c r="H435" s="584"/>
      <c r="I435" s="584"/>
    </row>
    <row r="436" spans="1:9" ht="25.5" x14ac:dyDescent="0.2">
      <c r="A436" s="545"/>
      <c r="B436" s="553"/>
      <c r="C436" s="437" t="s">
        <v>1158</v>
      </c>
      <c r="D436" s="411" t="s">
        <v>16</v>
      </c>
      <c r="E436" s="411">
        <v>4</v>
      </c>
      <c r="F436" s="561"/>
      <c r="G436" s="411">
        <v>4</v>
      </c>
      <c r="H436" s="584"/>
      <c r="I436" s="584"/>
    </row>
    <row r="437" spans="1:9" x14ac:dyDescent="0.2">
      <c r="A437" s="545"/>
      <c r="B437" s="553"/>
      <c r="C437" s="410" t="s">
        <v>1127</v>
      </c>
      <c r="D437" s="411" t="s">
        <v>16</v>
      </c>
      <c r="E437" s="411">
        <v>1</v>
      </c>
      <c r="F437" s="561"/>
      <c r="G437" s="411">
        <v>1</v>
      </c>
      <c r="H437" s="584"/>
      <c r="I437" s="584"/>
    </row>
    <row r="438" spans="1:9" x14ac:dyDescent="0.2">
      <c r="A438" s="545">
        <v>15</v>
      </c>
      <c r="B438" s="546" t="s">
        <v>1157</v>
      </c>
      <c r="C438" s="410" t="s">
        <v>1131</v>
      </c>
      <c r="D438" s="413"/>
      <c r="E438" s="413"/>
      <c r="F438" s="561"/>
      <c r="G438" s="413"/>
      <c r="H438" s="584"/>
      <c r="I438" s="584"/>
    </row>
    <row r="439" spans="1:9" x14ac:dyDescent="0.2">
      <c r="A439" s="545"/>
      <c r="B439" s="546"/>
      <c r="C439" s="410" t="s">
        <v>1554</v>
      </c>
      <c r="D439" s="413" t="s">
        <v>16</v>
      </c>
      <c r="E439" s="413">
        <v>1</v>
      </c>
      <c r="F439" s="561"/>
      <c r="G439" s="413">
        <v>1</v>
      </c>
      <c r="H439" s="584"/>
      <c r="I439" s="584"/>
    </row>
    <row r="440" spans="1:9" x14ac:dyDescent="0.2">
      <c r="A440" s="545"/>
      <c r="B440" s="546"/>
      <c r="C440" s="410" t="s">
        <v>1555</v>
      </c>
      <c r="D440" s="413" t="s">
        <v>16</v>
      </c>
      <c r="E440" s="413">
        <v>1</v>
      </c>
      <c r="F440" s="561"/>
      <c r="G440" s="413">
        <v>1</v>
      </c>
      <c r="H440" s="584"/>
      <c r="I440" s="584"/>
    </row>
    <row r="441" spans="1:9" x14ac:dyDescent="0.2">
      <c r="A441" s="545"/>
      <c r="B441" s="546"/>
      <c r="C441" s="410" t="s">
        <v>1129</v>
      </c>
      <c r="D441" s="413" t="s">
        <v>16</v>
      </c>
      <c r="E441" s="413">
        <v>1</v>
      </c>
      <c r="F441" s="561"/>
      <c r="G441" s="413">
        <v>1</v>
      </c>
      <c r="H441" s="584"/>
      <c r="I441" s="584"/>
    </row>
    <row r="442" spans="1:9" x14ac:dyDescent="0.2">
      <c r="A442" s="545">
        <v>16</v>
      </c>
      <c r="B442" s="546" t="s">
        <v>1159</v>
      </c>
      <c r="C442" s="410" t="s">
        <v>1131</v>
      </c>
      <c r="D442" s="413"/>
      <c r="E442" s="413"/>
      <c r="F442" s="561"/>
      <c r="G442" s="413"/>
      <c r="H442" s="584"/>
      <c r="I442" s="584"/>
    </row>
    <row r="443" spans="1:9" x14ac:dyDescent="0.2">
      <c r="A443" s="545"/>
      <c r="B443" s="546"/>
      <c r="C443" s="410" t="s">
        <v>1556</v>
      </c>
      <c r="D443" s="413" t="s">
        <v>16</v>
      </c>
      <c r="E443" s="413">
        <v>1</v>
      </c>
      <c r="F443" s="561"/>
      <c r="G443" s="413">
        <v>1</v>
      </c>
      <c r="H443" s="584"/>
      <c r="I443" s="584"/>
    </row>
    <row r="444" spans="1:9" x14ac:dyDescent="0.2">
      <c r="A444" s="545"/>
      <c r="B444" s="546"/>
      <c r="C444" s="410" t="s">
        <v>1130</v>
      </c>
      <c r="D444" s="413"/>
      <c r="E444" s="413"/>
      <c r="F444" s="561"/>
      <c r="G444" s="413"/>
      <c r="H444" s="584"/>
      <c r="I444" s="584"/>
    </row>
    <row r="445" spans="1:9" ht="25.5" x14ac:dyDescent="0.2">
      <c r="A445" s="545"/>
      <c r="B445" s="546"/>
      <c r="C445" s="410" t="s">
        <v>1197</v>
      </c>
      <c r="D445" s="411" t="s">
        <v>16</v>
      </c>
      <c r="E445" s="411">
        <v>1</v>
      </c>
      <c r="F445" s="561"/>
      <c r="G445" s="411">
        <v>1</v>
      </c>
      <c r="H445" s="584"/>
      <c r="I445" s="584"/>
    </row>
    <row r="446" spans="1:9" x14ac:dyDescent="0.2">
      <c r="A446" s="545"/>
      <c r="B446" s="546"/>
      <c r="C446" s="410" t="s">
        <v>1557</v>
      </c>
      <c r="D446" s="413" t="s">
        <v>16</v>
      </c>
      <c r="E446" s="413">
        <v>1</v>
      </c>
      <c r="F446" s="561"/>
      <c r="G446" s="413">
        <v>1</v>
      </c>
      <c r="H446" s="584"/>
      <c r="I446" s="584"/>
    </row>
    <row r="447" spans="1:9" x14ac:dyDescent="0.2">
      <c r="A447" s="545">
        <v>17</v>
      </c>
      <c r="B447" s="546" t="s">
        <v>1160</v>
      </c>
      <c r="C447" s="410" t="s">
        <v>1130</v>
      </c>
      <c r="D447" s="413"/>
      <c r="E447" s="413"/>
      <c r="F447" s="561"/>
      <c r="G447" s="413"/>
      <c r="H447" s="584"/>
      <c r="I447" s="584"/>
    </row>
    <row r="448" spans="1:9" ht="25.5" x14ac:dyDescent="0.2">
      <c r="A448" s="545"/>
      <c r="B448" s="546"/>
      <c r="C448" s="410" t="s">
        <v>1161</v>
      </c>
      <c r="D448" s="413" t="s">
        <v>16</v>
      </c>
      <c r="E448" s="413">
        <v>1</v>
      </c>
      <c r="F448" s="561"/>
      <c r="G448" s="413">
        <v>1</v>
      </c>
      <c r="H448" s="584"/>
      <c r="I448" s="584"/>
    </row>
    <row r="449" spans="1:9" ht="25.5" x14ac:dyDescent="0.2">
      <c r="A449" s="545"/>
      <c r="B449" s="546"/>
      <c r="C449" s="410" t="s">
        <v>1162</v>
      </c>
      <c r="D449" s="413" t="s">
        <v>16</v>
      </c>
      <c r="E449" s="413">
        <v>2</v>
      </c>
      <c r="F449" s="561"/>
      <c r="G449" s="413">
        <v>2</v>
      </c>
      <c r="H449" s="584"/>
      <c r="I449" s="584"/>
    </row>
    <row r="450" spans="1:9" ht="25.5" x14ac:dyDescent="0.2">
      <c r="A450" s="545"/>
      <c r="B450" s="546"/>
      <c r="C450" s="410" t="s">
        <v>1163</v>
      </c>
      <c r="D450" s="413" t="s">
        <v>16</v>
      </c>
      <c r="E450" s="413">
        <v>1</v>
      </c>
      <c r="F450" s="561"/>
      <c r="G450" s="413">
        <v>1</v>
      </c>
      <c r="H450" s="584"/>
      <c r="I450" s="584"/>
    </row>
    <row r="451" spans="1:9" ht="25.5" x14ac:dyDescent="0.2">
      <c r="A451" s="545"/>
      <c r="B451" s="546"/>
      <c r="C451" s="410" t="s">
        <v>1549</v>
      </c>
      <c r="D451" s="413" t="s">
        <v>16</v>
      </c>
      <c r="E451" s="413">
        <v>1</v>
      </c>
      <c r="F451" s="561"/>
      <c r="G451" s="413">
        <v>1</v>
      </c>
      <c r="H451" s="584"/>
      <c r="I451" s="584"/>
    </row>
    <row r="452" spans="1:9" x14ac:dyDescent="0.2">
      <c r="A452" s="545"/>
      <c r="B452" s="546"/>
      <c r="C452" s="410" t="s">
        <v>1145</v>
      </c>
      <c r="D452" s="413" t="s">
        <v>16</v>
      </c>
      <c r="E452" s="413">
        <v>2</v>
      </c>
      <c r="F452" s="561"/>
      <c r="G452" s="413">
        <v>2</v>
      </c>
      <c r="H452" s="584"/>
      <c r="I452" s="584"/>
    </row>
    <row r="453" spans="1:9" x14ac:dyDescent="0.2">
      <c r="A453" s="545"/>
      <c r="B453" s="546"/>
      <c r="C453" s="410" t="s">
        <v>1553</v>
      </c>
      <c r="D453" s="413" t="s">
        <v>16</v>
      </c>
      <c r="E453" s="413">
        <v>1</v>
      </c>
      <c r="F453" s="561"/>
      <c r="G453" s="413">
        <v>1</v>
      </c>
      <c r="H453" s="584"/>
      <c r="I453" s="584"/>
    </row>
    <row r="454" spans="1:9" x14ac:dyDescent="0.2">
      <c r="A454" s="545"/>
      <c r="B454" s="546"/>
      <c r="C454" s="410" t="s">
        <v>1553</v>
      </c>
      <c r="D454" s="413" t="s">
        <v>16</v>
      </c>
      <c r="E454" s="413">
        <v>1</v>
      </c>
      <c r="F454" s="561"/>
      <c r="G454" s="413">
        <v>1</v>
      </c>
      <c r="H454" s="584"/>
      <c r="I454" s="584"/>
    </row>
    <row r="455" spans="1:9" x14ac:dyDescent="0.2">
      <c r="A455" s="545"/>
      <c r="B455" s="546"/>
      <c r="C455" s="410" t="s">
        <v>1557</v>
      </c>
      <c r="D455" s="413" t="s">
        <v>16</v>
      </c>
      <c r="E455" s="413"/>
      <c r="F455" s="561"/>
      <c r="G455" s="413"/>
      <c r="H455" s="584"/>
      <c r="I455" s="584"/>
    </row>
    <row r="456" spans="1:9" x14ac:dyDescent="0.2">
      <c r="A456" s="545"/>
      <c r="B456" s="546"/>
      <c r="C456" s="410" t="s">
        <v>1131</v>
      </c>
      <c r="D456" s="413"/>
      <c r="E456" s="413"/>
      <c r="F456" s="561"/>
      <c r="G456" s="413"/>
      <c r="H456" s="584"/>
      <c r="I456" s="584"/>
    </row>
    <row r="457" spans="1:9" x14ac:dyDescent="0.2">
      <c r="A457" s="545"/>
      <c r="B457" s="546"/>
      <c r="C457" s="410" t="s">
        <v>1129</v>
      </c>
      <c r="D457" s="413" t="s">
        <v>16</v>
      </c>
      <c r="E457" s="413">
        <v>1</v>
      </c>
      <c r="F457" s="561"/>
      <c r="G457" s="413">
        <v>1</v>
      </c>
      <c r="H457" s="584"/>
      <c r="I457" s="584"/>
    </row>
    <row r="458" spans="1:9" x14ac:dyDescent="0.2">
      <c r="A458" s="545">
        <v>18</v>
      </c>
      <c r="B458" s="546" t="s">
        <v>1165</v>
      </c>
      <c r="C458" s="410" t="s">
        <v>1130</v>
      </c>
      <c r="D458" s="413"/>
      <c r="E458" s="413"/>
      <c r="F458" s="561"/>
      <c r="G458" s="413"/>
      <c r="H458" s="584"/>
      <c r="I458" s="584"/>
    </row>
    <row r="459" spans="1:9" x14ac:dyDescent="0.2">
      <c r="A459" s="545"/>
      <c r="B459" s="546"/>
      <c r="C459" s="410" t="s">
        <v>1138</v>
      </c>
      <c r="D459" s="413" t="s">
        <v>16</v>
      </c>
      <c r="E459" s="413">
        <v>2</v>
      </c>
      <c r="F459" s="561"/>
      <c r="G459" s="413">
        <v>2</v>
      </c>
      <c r="H459" s="584"/>
      <c r="I459" s="584"/>
    </row>
    <row r="460" spans="1:9" x14ac:dyDescent="0.2">
      <c r="A460" s="545"/>
      <c r="B460" s="546"/>
      <c r="C460" s="410" t="s">
        <v>1558</v>
      </c>
      <c r="D460" s="413" t="s">
        <v>16</v>
      </c>
      <c r="E460" s="413">
        <v>1</v>
      </c>
      <c r="F460" s="561"/>
      <c r="G460" s="413">
        <v>1</v>
      </c>
      <c r="H460" s="584"/>
      <c r="I460" s="584"/>
    </row>
    <row r="461" spans="1:9" ht="25.5" x14ac:dyDescent="0.2">
      <c r="A461" s="545"/>
      <c r="B461" s="546"/>
      <c r="C461" s="410" t="s">
        <v>1208</v>
      </c>
      <c r="D461" s="413" t="s">
        <v>16</v>
      </c>
      <c r="E461" s="413">
        <v>1</v>
      </c>
      <c r="F461" s="561"/>
      <c r="G461" s="413">
        <v>1</v>
      </c>
      <c r="H461" s="584"/>
      <c r="I461" s="584"/>
    </row>
    <row r="462" spans="1:9" ht="25.5" x14ac:dyDescent="0.2">
      <c r="A462" s="545"/>
      <c r="B462" s="546"/>
      <c r="C462" s="410" t="s">
        <v>1166</v>
      </c>
      <c r="D462" s="413" t="s">
        <v>16</v>
      </c>
      <c r="E462" s="413">
        <v>2</v>
      </c>
      <c r="F462" s="561"/>
      <c r="G462" s="413">
        <v>2</v>
      </c>
      <c r="H462" s="584"/>
      <c r="I462" s="584"/>
    </row>
    <row r="463" spans="1:9" ht="25.5" x14ac:dyDescent="0.2">
      <c r="A463" s="545"/>
      <c r="B463" s="546"/>
      <c r="C463" s="410" t="s">
        <v>1317</v>
      </c>
      <c r="D463" s="413" t="s">
        <v>16</v>
      </c>
      <c r="E463" s="413">
        <v>2</v>
      </c>
      <c r="F463" s="561"/>
      <c r="G463" s="413">
        <v>2</v>
      </c>
      <c r="H463" s="584"/>
      <c r="I463" s="584"/>
    </row>
    <row r="464" spans="1:9" ht="12.75" customHeight="1" x14ac:dyDescent="0.2">
      <c r="A464" s="545"/>
      <c r="B464" s="546"/>
      <c r="C464" s="410" t="s">
        <v>1167</v>
      </c>
      <c r="D464" s="413" t="s">
        <v>16</v>
      </c>
      <c r="E464" s="413">
        <v>1</v>
      </c>
      <c r="F464" s="561"/>
      <c r="G464" s="413">
        <v>1</v>
      </c>
      <c r="H464" s="584"/>
      <c r="I464" s="584"/>
    </row>
    <row r="465" spans="1:9" ht="12.75" customHeight="1" x14ac:dyDescent="0.2">
      <c r="A465" s="545"/>
      <c r="B465" s="546"/>
      <c r="C465" s="410" t="s">
        <v>1131</v>
      </c>
      <c r="D465" s="413"/>
      <c r="E465" s="413"/>
      <c r="F465" s="561"/>
      <c r="G465" s="413"/>
      <c r="H465" s="584"/>
      <c r="I465" s="584"/>
    </row>
    <row r="466" spans="1:9" x14ac:dyDescent="0.2">
      <c r="A466" s="545"/>
      <c r="B466" s="546"/>
      <c r="C466" s="410" t="s">
        <v>1156</v>
      </c>
      <c r="D466" s="413" t="s">
        <v>16</v>
      </c>
      <c r="E466" s="413">
        <v>1</v>
      </c>
      <c r="F466" s="561"/>
      <c r="G466" s="413">
        <v>1</v>
      </c>
      <c r="H466" s="584"/>
      <c r="I466" s="584"/>
    </row>
    <row r="467" spans="1:9" x14ac:dyDescent="0.2">
      <c r="A467" s="545">
        <v>20</v>
      </c>
      <c r="B467" s="546" t="s">
        <v>1168</v>
      </c>
      <c r="C467" s="410" t="s">
        <v>1131</v>
      </c>
      <c r="D467" s="413"/>
      <c r="E467" s="413"/>
      <c r="F467" s="561"/>
      <c r="G467" s="413"/>
      <c r="H467" s="584"/>
      <c r="I467" s="584"/>
    </row>
    <row r="468" spans="1:9" x14ac:dyDescent="0.2">
      <c r="A468" s="545"/>
      <c r="B468" s="546"/>
      <c r="C468" s="410" t="s">
        <v>1554</v>
      </c>
      <c r="D468" s="413" t="s">
        <v>16</v>
      </c>
      <c r="E468" s="413">
        <v>1</v>
      </c>
      <c r="F468" s="561"/>
      <c r="G468" s="413">
        <v>1</v>
      </c>
      <c r="H468" s="584"/>
      <c r="I468" s="584"/>
    </row>
    <row r="469" spans="1:9" x14ac:dyDescent="0.2">
      <c r="A469" s="545">
        <v>21</v>
      </c>
      <c r="B469" s="546" t="s">
        <v>1169</v>
      </c>
      <c r="C469" s="410" t="s">
        <v>1130</v>
      </c>
      <c r="D469" s="413"/>
      <c r="E469" s="413"/>
      <c r="F469" s="561"/>
      <c r="G469" s="413"/>
      <c r="H469" s="584"/>
      <c r="I469" s="584"/>
    </row>
    <row r="470" spans="1:9" ht="25.5" x14ac:dyDescent="0.2">
      <c r="A470" s="545"/>
      <c r="B470" s="546"/>
      <c r="C470" s="410" t="s">
        <v>1318</v>
      </c>
      <c r="D470" s="413" t="s">
        <v>16</v>
      </c>
      <c r="E470" s="413">
        <v>1</v>
      </c>
      <c r="F470" s="561"/>
      <c r="G470" s="413">
        <v>1</v>
      </c>
      <c r="H470" s="584"/>
      <c r="I470" s="584"/>
    </row>
    <row r="471" spans="1:9" ht="25.5" x14ac:dyDescent="0.2">
      <c r="A471" s="545"/>
      <c r="B471" s="546"/>
      <c r="C471" s="410" t="s">
        <v>1319</v>
      </c>
      <c r="D471" s="413" t="s">
        <v>16</v>
      </c>
      <c r="E471" s="413">
        <v>10</v>
      </c>
      <c r="F471" s="561"/>
      <c r="G471" s="413">
        <v>10</v>
      </c>
      <c r="H471" s="584"/>
      <c r="I471" s="584"/>
    </row>
    <row r="472" spans="1:9" ht="25.5" x14ac:dyDescent="0.2">
      <c r="A472" s="545"/>
      <c r="B472" s="546"/>
      <c r="C472" s="410" t="s">
        <v>1170</v>
      </c>
      <c r="D472" s="413" t="s">
        <v>16</v>
      </c>
      <c r="E472" s="413">
        <v>1</v>
      </c>
      <c r="F472" s="561"/>
      <c r="G472" s="413">
        <v>1</v>
      </c>
      <c r="H472" s="584"/>
      <c r="I472" s="584"/>
    </row>
    <row r="473" spans="1:9" ht="25.5" x14ac:dyDescent="0.2">
      <c r="A473" s="545"/>
      <c r="B473" s="546"/>
      <c r="C473" s="410" t="s">
        <v>1171</v>
      </c>
      <c r="D473" s="413" t="s">
        <v>16</v>
      </c>
      <c r="E473" s="413">
        <v>1</v>
      </c>
      <c r="F473" s="561"/>
      <c r="G473" s="413">
        <v>1</v>
      </c>
      <c r="H473" s="584"/>
      <c r="I473" s="584"/>
    </row>
    <row r="474" spans="1:9" ht="25.5" x14ac:dyDescent="0.2">
      <c r="A474" s="545"/>
      <c r="B474" s="546"/>
      <c r="C474" s="410" t="s">
        <v>1209</v>
      </c>
      <c r="D474" s="413" t="s">
        <v>16</v>
      </c>
      <c r="E474" s="413">
        <v>1</v>
      </c>
      <c r="F474" s="561"/>
      <c r="G474" s="413">
        <v>1</v>
      </c>
      <c r="H474" s="584"/>
      <c r="I474" s="584"/>
    </row>
    <row r="475" spans="1:9" x14ac:dyDescent="0.2">
      <c r="A475" s="553">
        <v>23</v>
      </c>
      <c r="B475" s="546" t="s">
        <v>1173</v>
      </c>
      <c r="C475" s="410" t="s">
        <v>1130</v>
      </c>
      <c r="D475" s="413"/>
      <c r="E475" s="413"/>
      <c r="F475" s="561"/>
      <c r="G475" s="413"/>
      <c r="H475" s="584"/>
      <c r="I475" s="584"/>
    </row>
    <row r="476" spans="1:9" x14ac:dyDescent="0.2">
      <c r="A476" s="553"/>
      <c r="B476" s="546"/>
      <c r="C476" s="410" t="s">
        <v>1320</v>
      </c>
      <c r="D476" s="413" t="s">
        <v>16</v>
      </c>
      <c r="E476" s="413">
        <v>4</v>
      </c>
      <c r="F476" s="561"/>
      <c r="G476" s="413">
        <v>4</v>
      </c>
      <c r="H476" s="584"/>
      <c r="I476" s="584"/>
    </row>
    <row r="477" spans="1:9" x14ac:dyDescent="0.2">
      <c r="A477" s="553"/>
      <c r="B477" s="546"/>
      <c r="C477" s="410" t="s">
        <v>1321</v>
      </c>
      <c r="D477" s="413" t="s">
        <v>16</v>
      </c>
      <c r="E477" s="413">
        <v>1</v>
      </c>
      <c r="F477" s="561"/>
      <c r="G477" s="413">
        <v>1</v>
      </c>
      <c r="H477" s="584"/>
      <c r="I477" s="584"/>
    </row>
    <row r="478" spans="1:9" x14ac:dyDescent="0.2">
      <c r="A478" s="553"/>
      <c r="B478" s="546"/>
      <c r="C478" s="410" t="s">
        <v>1148</v>
      </c>
      <c r="D478" s="413" t="s">
        <v>16</v>
      </c>
      <c r="E478" s="413">
        <v>2</v>
      </c>
      <c r="F478" s="561"/>
      <c r="G478" s="413">
        <v>2</v>
      </c>
      <c r="H478" s="584"/>
      <c r="I478" s="584"/>
    </row>
    <row r="479" spans="1:9" x14ac:dyDescent="0.2">
      <c r="A479" s="553">
        <v>24</v>
      </c>
      <c r="B479" s="546" t="s">
        <v>1174</v>
      </c>
      <c r="C479" s="410" t="s">
        <v>1130</v>
      </c>
      <c r="D479" s="413"/>
      <c r="E479" s="413"/>
      <c r="F479" s="561"/>
      <c r="G479" s="413"/>
      <c r="H479" s="584"/>
      <c r="I479" s="584"/>
    </row>
    <row r="480" spans="1:9" x14ac:dyDescent="0.2">
      <c r="A480" s="553"/>
      <c r="B480" s="546"/>
      <c r="C480" s="410" t="s">
        <v>1560</v>
      </c>
      <c r="D480" s="413" t="s">
        <v>16</v>
      </c>
      <c r="E480" s="413">
        <v>4</v>
      </c>
      <c r="F480" s="561"/>
      <c r="G480" s="413">
        <v>4</v>
      </c>
      <c r="H480" s="584"/>
      <c r="I480" s="584"/>
    </row>
    <row r="481" spans="1:9" x14ac:dyDescent="0.2">
      <c r="A481" s="553"/>
      <c r="B481" s="546"/>
      <c r="C481" s="410" t="s">
        <v>1131</v>
      </c>
      <c r="D481" s="413"/>
      <c r="E481" s="413"/>
      <c r="F481" s="561"/>
      <c r="G481" s="413"/>
      <c r="H481" s="584"/>
      <c r="I481" s="584"/>
    </row>
    <row r="482" spans="1:9" x14ac:dyDescent="0.2">
      <c r="A482" s="553"/>
      <c r="B482" s="546"/>
      <c r="C482" s="410" t="s">
        <v>1559</v>
      </c>
      <c r="D482" s="413"/>
      <c r="E482" s="413"/>
      <c r="F482" s="561"/>
      <c r="G482" s="413"/>
      <c r="H482" s="584"/>
      <c r="I482" s="584"/>
    </row>
    <row r="483" spans="1:9" x14ac:dyDescent="0.2">
      <c r="A483" s="553"/>
      <c r="B483" s="546"/>
      <c r="C483" s="410" t="s">
        <v>1200</v>
      </c>
      <c r="D483" s="413" t="s">
        <v>16</v>
      </c>
      <c r="E483" s="413">
        <v>1</v>
      </c>
      <c r="F483" s="561"/>
      <c r="G483" s="413">
        <v>1</v>
      </c>
      <c r="H483" s="584"/>
      <c r="I483" s="584"/>
    </row>
    <row r="484" spans="1:9" x14ac:dyDescent="0.2">
      <c r="A484" s="553"/>
      <c r="B484" s="546"/>
      <c r="C484" s="410" t="s">
        <v>1136</v>
      </c>
      <c r="D484" s="413" t="s">
        <v>16</v>
      </c>
      <c r="E484" s="413">
        <v>1</v>
      </c>
      <c r="F484" s="561"/>
      <c r="G484" s="413">
        <v>1</v>
      </c>
      <c r="H484" s="584"/>
      <c r="I484" s="584"/>
    </row>
    <row r="485" spans="1:9" x14ac:dyDescent="0.2">
      <c r="A485" s="553"/>
      <c r="B485" s="546"/>
      <c r="C485" s="410" t="s">
        <v>1200</v>
      </c>
      <c r="D485" s="413" t="s">
        <v>16</v>
      </c>
      <c r="E485" s="413">
        <v>1</v>
      </c>
      <c r="F485" s="561"/>
      <c r="G485" s="413">
        <v>1</v>
      </c>
      <c r="H485" s="584"/>
      <c r="I485" s="584"/>
    </row>
    <row r="486" spans="1:9" x14ac:dyDescent="0.2">
      <c r="A486" s="553"/>
      <c r="B486" s="546"/>
      <c r="C486" s="410" t="s">
        <v>1136</v>
      </c>
      <c r="D486" s="413" t="s">
        <v>16</v>
      </c>
      <c r="E486" s="413">
        <v>1</v>
      </c>
      <c r="F486" s="561"/>
      <c r="G486" s="413">
        <v>1</v>
      </c>
      <c r="H486" s="584"/>
      <c r="I486" s="584"/>
    </row>
    <row r="487" spans="1:9" ht="21" customHeight="1" x14ac:dyDescent="0.2">
      <c r="A487" s="553">
        <v>26</v>
      </c>
      <c r="B487" s="546" t="s">
        <v>1177</v>
      </c>
      <c r="C487" s="410" t="s">
        <v>1559</v>
      </c>
      <c r="D487" s="411"/>
      <c r="E487" s="411"/>
      <c r="F487" s="561"/>
      <c r="G487" s="411"/>
      <c r="H487" s="584"/>
      <c r="I487" s="584"/>
    </row>
    <row r="488" spans="1:9" ht="21" customHeight="1" x14ac:dyDescent="0.2">
      <c r="A488" s="553"/>
      <c r="B488" s="546"/>
      <c r="C488" s="410" t="s">
        <v>1608</v>
      </c>
      <c r="D488" s="413" t="s">
        <v>16</v>
      </c>
      <c r="E488" s="413">
        <v>1</v>
      </c>
      <c r="F488" s="561"/>
      <c r="G488" s="413">
        <v>1</v>
      </c>
      <c r="H488" s="584"/>
      <c r="I488" s="584"/>
    </row>
    <row r="489" spans="1:9" ht="21" customHeight="1" x14ac:dyDescent="0.2">
      <c r="A489" s="553"/>
      <c r="B489" s="546"/>
      <c r="C489" s="410" t="s">
        <v>1130</v>
      </c>
      <c r="D489" s="411"/>
      <c r="E489" s="411"/>
      <c r="F489" s="561"/>
      <c r="G489" s="411"/>
      <c r="H489" s="584"/>
      <c r="I489" s="584"/>
    </row>
    <row r="490" spans="1:9" ht="25.5" x14ac:dyDescent="0.2">
      <c r="A490" s="553"/>
      <c r="B490" s="546"/>
      <c r="C490" s="410" t="s">
        <v>1197</v>
      </c>
      <c r="D490" s="411" t="s">
        <v>16</v>
      </c>
      <c r="E490" s="411">
        <v>2</v>
      </c>
      <c r="F490" s="561"/>
      <c r="G490" s="411">
        <v>2</v>
      </c>
      <c r="H490" s="584"/>
      <c r="I490" s="584"/>
    </row>
    <row r="491" spans="1:9" x14ac:dyDescent="0.2">
      <c r="A491" s="553">
        <v>27</v>
      </c>
      <c r="B491" s="546" t="s">
        <v>1203</v>
      </c>
      <c r="C491" s="410" t="s">
        <v>1130</v>
      </c>
      <c r="D491" s="411"/>
      <c r="E491" s="411"/>
      <c r="F491" s="561"/>
      <c r="G491" s="411"/>
      <c r="H491" s="584"/>
      <c r="I491" s="584"/>
    </row>
    <row r="492" spans="1:9" ht="21" customHeight="1" x14ac:dyDescent="0.2">
      <c r="A492" s="553"/>
      <c r="B492" s="546"/>
      <c r="C492" s="410" t="s">
        <v>1154</v>
      </c>
      <c r="D492" s="413" t="s">
        <v>16</v>
      </c>
      <c r="E492" s="413">
        <v>1</v>
      </c>
      <c r="F492" s="561"/>
      <c r="G492" s="413">
        <v>1</v>
      </c>
      <c r="H492" s="584"/>
      <c r="I492" s="584"/>
    </row>
    <row r="493" spans="1:9" x14ac:dyDescent="0.2">
      <c r="A493" s="553">
        <v>28</v>
      </c>
      <c r="B493" s="564" t="s">
        <v>1487</v>
      </c>
      <c r="C493" s="410" t="s">
        <v>1131</v>
      </c>
      <c r="D493" s="413"/>
      <c r="E493" s="413"/>
      <c r="F493" s="561"/>
      <c r="G493" s="413"/>
      <c r="H493" s="584"/>
      <c r="I493" s="584"/>
    </row>
    <row r="494" spans="1:9" x14ac:dyDescent="0.2">
      <c r="A494" s="553"/>
      <c r="B494" s="564"/>
      <c r="C494" s="410" t="s">
        <v>1488</v>
      </c>
      <c r="D494" s="413" t="s">
        <v>16</v>
      </c>
      <c r="E494" s="413">
        <v>1</v>
      </c>
      <c r="F494" s="561"/>
      <c r="G494" s="413">
        <v>1</v>
      </c>
      <c r="H494" s="584"/>
      <c r="I494" s="584"/>
    </row>
    <row r="495" spans="1:9" ht="21" customHeight="1" x14ac:dyDescent="0.2">
      <c r="A495" s="413">
        <v>29</v>
      </c>
      <c r="B495" s="410" t="s">
        <v>54</v>
      </c>
      <c r="C495" s="410" t="s">
        <v>1199</v>
      </c>
      <c r="D495" s="411" t="s">
        <v>16</v>
      </c>
      <c r="E495" s="413">
        <v>40</v>
      </c>
      <c r="F495" s="561"/>
      <c r="G495" s="413">
        <v>40</v>
      </c>
      <c r="H495" s="584"/>
      <c r="I495" s="584"/>
    </row>
    <row r="496" spans="1:9" ht="21" customHeight="1" x14ac:dyDescent="0.2">
      <c r="A496" s="413">
        <v>30</v>
      </c>
      <c r="B496" s="410" t="s">
        <v>54</v>
      </c>
      <c r="C496" s="410" t="s">
        <v>1198</v>
      </c>
      <c r="D496" s="411" t="s">
        <v>16</v>
      </c>
      <c r="E496" s="413">
        <v>130</v>
      </c>
      <c r="F496" s="561"/>
      <c r="G496" s="413">
        <v>130</v>
      </c>
      <c r="H496" s="584"/>
      <c r="I496" s="584"/>
    </row>
    <row r="497" spans="1:9" ht="21" customHeight="1" x14ac:dyDescent="0.2">
      <c r="A497" s="413">
        <v>31</v>
      </c>
      <c r="B497" s="410" t="s">
        <v>54</v>
      </c>
      <c r="C497" s="410" t="s">
        <v>1198</v>
      </c>
      <c r="D497" s="411" t="s">
        <v>16</v>
      </c>
      <c r="E497" s="413">
        <v>20</v>
      </c>
      <c r="F497" s="561"/>
      <c r="G497" s="413">
        <v>20</v>
      </c>
      <c r="H497" s="584"/>
      <c r="I497" s="584"/>
    </row>
    <row r="498" spans="1:9" ht="48" customHeight="1" x14ac:dyDescent="0.2">
      <c r="A498" s="413">
        <v>32</v>
      </c>
      <c r="B498" s="410" t="s">
        <v>54</v>
      </c>
      <c r="C498" s="410" t="s">
        <v>1523</v>
      </c>
      <c r="D498" s="411" t="s">
        <v>322</v>
      </c>
      <c r="E498" s="413">
        <v>1</v>
      </c>
      <c r="F498" s="561"/>
      <c r="G498" s="413">
        <v>1</v>
      </c>
      <c r="H498" s="585"/>
      <c r="I498" s="585"/>
    </row>
    <row r="499" spans="1:9" ht="25.5" x14ac:dyDescent="0.2">
      <c r="A499" s="413">
        <v>33</v>
      </c>
      <c r="B499" s="410" t="s">
        <v>54</v>
      </c>
      <c r="C499" s="410" t="s">
        <v>1563</v>
      </c>
      <c r="D499" s="411" t="s">
        <v>322</v>
      </c>
      <c r="E499" s="413">
        <v>1</v>
      </c>
      <c r="F499" s="438">
        <v>300</v>
      </c>
      <c r="G499" s="413">
        <v>1</v>
      </c>
      <c r="H499" s="439">
        <v>300</v>
      </c>
      <c r="I499" s="430">
        <v>1</v>
      </c>
    </row>
    <row r="500" spans="1:9" ht="21" customHeight="1" x14ac:dyDescent="0.2">
      <c r="A500" s="549" t="s">
        <v>1322</v>
      </c>
      <c r="B500" s="549"/>
      <c r="C500" s="549"/>
      <c r="D500" s="549"/>
      <c r="E500" s="403"/>
      <c r="F500" s="398">
        <f>F375+F499</f>
        <v>1481.2</v>
      </c>
      <c r="G500" s="398"/>
      <c r="H500" s="440">
        <f>H499+H376</f>
        <v>1481.2</v>
      </c>
      <c r="I500" s="430">
        <v>1</v>
      </c>
    </row>
    <row r="501" spans="1:9" ht="21" customHeight="1" x14ac:dyDescent="0.2">
      <c r="A501" s="545" t="s">
        <v>1123</v>
      </c>
      <c r="B501" s="545"/>
      <c r="C501" s="545"/>
      <c r="D501" s="545"/>
      <c r="E501" s="545"/>
      <c r="F501" s="545"/>
      <c r="G501" s="416"/>
      <c r="H501" s="406"/>
      <c r="I501" s="406"/>
    </row>
    <row r="502" spans="1:9" ht="25.5" customHeight="1" x14ac:dyDescent="0.2">
      <c r="A502" s="545">
        <v>1</v>
      </c>
      <c r="B502" s="546" t="s">
        <v>1561</v>
      </c>
      <c r="C502" s="410" t="s">
        <v>1190</v>
      </c>
      <c r="D502" s="411" t="s">
        <v>28</v>
      </c>
      <c r="E502" s="413">
        <v>155</v>
      </c>
      <c r="F502" s="545">
        <v>662.6</v>
      </c>
      <c r="G502" s="413">
        <v>155</v>
      </c>
      <c r="H502" s="545">
        <v>662.6</v>
      </c>
      <c r="I502" s="581">
        <v>1</v>
      </c>
    </row>
    <row r="503" spans="1:9" ht="25.5" customHeight="1" x14ac:dyDescent="0.2">
      <c r="A503" s="545"/>
      <c r="B503" s="546"/>
      <c r="C503" s="410" t="s">
        <v>1190</v>
      </c>
      <c r="D503" s="411" t="s">
        <v>28</v>
      </c>
      <c r="E503" s="413">
        <v>55</v>
      </c>
      <c r="F503" s="545"/>
      <c r="G503" s="413">
        <v>55</v>
      </c>
      <c r="H503" s="545"/>
      <c r="I503" s="545"/>
    </row>
    <row r="504" spans="1:9" ht="21" customHeight="1" x14ac:dyDescent="0.2">
      <c r="A504" s="549" t="s">
        <v>1180</v>
      </c>
      <c r="B504" s="549"/>
      <c r="C504" s="549"/>
      <c r="D504" s="549"/>
      <c r="E504" s="403"/>
      <c r="F504" s="413">
        <f>F502</f>
        <v>662.6</v>
      </c>
      <c r="G504" s="413"/>
      <c r="H504" s="413">
        <f>H502</f>
        <v>662.6</v>
      </c>
      <c r="I504" s="430">
        <v>1</v>
      </c>
    </row>
    <row r="505" spans="1:9" ht="21" customHeight="1" x14ac:dyDescent="0.2">
      <c r="A505" s="545" t="s">
        <v>1124</v>
      </c>
      <c r="B505" s="545"/>
      <c r="C505" s="545"/>
      <c r="D505" s="545"/>
      <c r="E505" s="545"/>
      <c r="F505" s="545"/>
      <c r="G505" s="416"/>
      <c r="H505" s="406"/>
      <c r="I505" s="406"/>
    </row>
    <row r="506" spans="1:9" ht="21" customHeight="1" x14ac:dyDescent="0.2">
      <c r="A506" s="545">
        <v>1</v>
      </c>
      <c r="B506" s="554" t="s">
        <v>1174</v>
      </c>
      <c r="C506" s="410" t="s">
        <v>1179</v>
      </c>
      <c r="D506" s="413"/>
      <c r="E506" s="413"/>
      <c r="F506" s="552">
        <v>209.5</v>
      </c>
      <c r="G506" s="413"/>
      <c r="H506" s="545">
        <v>209.5</v>
      </c>
      <c r="I506" s="576" t="s">
        <v>1629</v>
      </c>
    </row>
    <row r="507" spans="1:9" x14ac:dyDescent="0.2">
      <c r="A507" s="545"/>
      <c r="B507" s="554"/>
      <c r="C507" s="419" t="s">
        <v>1136</v>
      </c>
      <c r="D507" s="413" t="s">
        <v>16</v>
      </c>
      <c r="E507" s="411">
        <v>1</v>
      </c>
      <c r="F507" s="552"/>
      <c r="G507" s="411">
        <v>1</v>
      </c>
      <c r="H507" s="545"/>
      <c r="I507" s="576"/>
    </row>
    <row r="508" spans="1:9" x14ac:dyDescent="0.2">
      <c r="A508" s="413">
        <v>2</v>
      </c>
      <c r="B508" s="419" t="s">
        <v>1177</v>
      </c>
      <c r="C508" s="419" t="s">
        <v>1609</v>
      </c>
      <c r="D508" s="413" t="s">
        <v>16</v>
      </c>
      <c r="E508" s="411">
        <v>1</v>
      </c>
      <c r="F508" s="398">
        <v>32.799999999999997</v>
      </c>
      <c r="G508" s="411">
        <v>1</v>
      </c>
      <c r="H508" s="401">
        <v>32.799999999999997</v>
      </c>
      <c r="I508" s="576"/>
    </row>
    <row r="509" spans="1:9" x14ac:dyDescent="0.2">
      <c r="A509" s="549" t="s">
        <v>1362</v>
      </c>
      <c r="B509" s="549"/>
      <c r="C509" s="549"/>
      <c r="D509" s="549"/>
      <c r="E509" s="403"/>
      <c r="F509" s="398">
        <f>SUM(F506:F508)</f>
        <v>242.3</v>
      </c>
      <c r="G509" s="398"/>
      <c r="H509" s="399">
        <f>H506+F508</f>
        <v>242.3</v>
      </c>
      <c r="I509" s="402" t="s">
        <v>1629</v>
      </c>
    </row>
    <row r="510" spans="1:9" ht="16.149999999999999" customHeight="1" x14ac:dyDescent="0.2">
      <c r="A510" s="556" t="s">
        <v>942</v>
      </c>
      <c r="B510" s="556"/>
      <c r="C510" s="556"/>
      <c r="D510" s="556"/>
      <c r="E510" s="400"/>
      <c r="F510" s="398">
        <f>F509+F504+F500+F373</f>
        <v>2737.3</v>
      </c>
      <c r="G510" s="398"/>
      <c r="H510" s="399">
        <f>H509+H504+H500+H373</f>
        <v>2737.3</v>
      </c>
      <c r="I510" s="402" t="s">
        <v>1629</v>
      </c>
    </row>
    <row r="511" spans="1:9" x14ac:dyDescent="0.2">
      <c r="A511" s="553" t="s">
        <v>971</v>
      </c>
      <c r="B511" s="553"/>
      <c r="C511" s="553"/>
      <c r="D511" s="553"/>
      <c r="E511" s="553"/>
      <c r="F511" s="553"/>
      <c r="G511" s="408"/>
      <c r="H511" s="406"/>
      <c r="I511" s="406"/>
    </row>
    <row r="512" spans="1:9" s="347" customFormat="1" ht="15.75" x14ac:dyDescent="0.2">
      <c r="A512" s="441">
        <v>1</v>
      </c>
      <c r="B512" s="442" t="s">
        <v>1045</v>
      </c>
      <c r="C512" s="557" t="s">
        <v>99</v>
      </c>
      <c r="D512" s="441" t="s">
        <v>1544</v>
      </c>
      <c r="E512" s="443">
        <v>0.63</v>
      </c>
      <c r="F512" s="552">
        <v>171.9</v>
      </c>
      <c r="G512" s="443">
        <v>0.63</v>
      </c>
      <c r="H512" s="545">
        <v>171.9</v>
      </c>
      <c r="I512" s="576" t="s">
        <v>1629</v>
      </c>
    </row>
    <row r="513" spans="1:9" ht="25.5" x14ac:dyDescent="0.2">
      <c r="A513" s="441">
        <v>2</v>
      </c>
      <c r="B513" s="442" t="s">
        <v>1050</v>
      </c>
      <c r="C513" s="557"/>
      <c r="D513" s="441" t="s">
        <v>1544</v>
      </c>
      <c r="E513" s="443">
        <v>1.89</v>
      </c>
      <c r="F513" s="552"/>
      <c r="G513" s="443">
        <v>1.89</v>
      </c>
      <c r="H513" s="545"/>
      <c r="I513" s="576"/>
    </row>
    <row r="514" spans="1:9" ht="15.75" x14ac:dyDescent="0.2">
      <c r="A514" s="441">
        <v>3</v>
      </c>
      <c r="B514" s="442" t="s">
        <v>1051</v>
      </c>
      <c r="C514" s="557"/>
      <c r="D514" s="441" t="s">
        <v>1544</v>
      </c>
      <c r="E514" s="443">
        <v>0.63</v>
      </c>
      <c r="F514" s="552"/>
      <c r="G514" s="443">
        <v>0.63</v>
      </c>
      <c r="H514" s="545"/>
      <c r="I514" s="576"/>
    </row>
    <row r="515" spans="1:9" ht="15.75" x14ac:dyDescent="0.2">
      <c r="A515" s="441">
        <v>4</v>
      </c>
      <c r="B515" s="442" t="s">
        <v>1052</v>
      </c>
      <c r="C515" s="557"/>
      <c r="D515" s="441" t="s">
        <v>1544</v>
      </c>
      <c r="E515" s="443">
        <v>0.63</v>
      </c>
      <c r="F515" s="552"/>
      <c r="G515" s="443">
        <v>0.63</v>
      </c>
      <c r="H515" s="545"/>
      <c r="I515" s="576"/>
    </row>
    <row r="516" spans="1:9" ht="15.75" x14ac:dyDescent="0.2">
      <c r="A516" s="441">
        <v>5</v>
      </c>
      <c r="B516" s="442" t="s">
        <v>1053</v>
      </c>
      <c r="C516" s="557"/>
      <c r="D516" s="441" t="s">
        <v>1544</v>
      </c>
      <c r="E516" s="443">
        <v>0.63</v>
      </c>
      <c r="F516" s="552"/>
      <c r="G516" s="443">
        <v>0.63</v>
      </c>
      <c r="H516" s="545"/>
      <c r="I516" s="576"/>
    </row>
    <row r="517" spans="1:9" ht="15.75" x14ac:dyDescent="0.2">
      <c r="A517" s="441">
        <v>6</v>
      </c>
      <c r="B517" s="442" t="s">
        <v>1054</v>
      </c>
      <c r="C517" s="557"/>
      <c r="D517" s="441" t="s">
        <v>1544</v>
      </c>
      <c r="E517" s="443">
        <v>1.26</v>
      </c>
      <c r="F517" s="552"/>
      <c r="G517" s="443">
        <v>1.26</v>
      </c>
      <c r="H517" s="545"/>
      <c r="I517" s="576"/>
    </row>
    <row r="518" spans="1:9" s="347" customFormat="1" ht="15.75" x14ac:dyDescent="0.2">
      <c r="A518" s="441">
        <v>7</v>
      </c>
      <c r="B518" s="442" t="s">
        <v>1055</v>
      </c>
      <c r="C518" s="557"/>
      <c r="D518" s="441" t="s">
        <v>1544</v>
      </c>
      <c r="E518" s="443">
        <v>1.26</v>
      </c>
      <c r="F518" s="552"/>
      <c r="G518" s="443">
        <v>1.26</v>
      </c>
      <c r="H518" s="545"/>
      <c r="I518" s="576"/>
    </row>
    <row r="519" spans="1:9" ht="15.75" x14ac:dyDescent="0.2">
      <c r="A519" s="413">
        <v>8</v>
      </c>
      <c r="B519" s="442" t="s">
        <v>1056</v>
      </c>
      <c r="C519" s="557"/>
      <c r="D519" s="441" t="s">
        <v>1544</v>
      </c>
      <c r="E519" s="443">
        <v>0.63</v>
      </c>
      <c r="F519" s="552"/>
      <c r="G519" s="443">
        <v>0.63</v>
      </c>
      <c r="H519" s="545"/>
      <c r="I519" s="576"/>
    </row>
    <row r="520" spans="1:9" ht="15.75" x14ac:dyDescent="0.2">
      <c r="A520" s="413">
        <v>9</v>
      </c>
      <c r="B520" s="419" t="s">
        <v>1057</v>
      </c>
      <c r="C520" s="557"/>
      <c r="D520" s="413" t="s">
        <v>35</v>
      </c>
      <c r="E520" s="443">
        <v>0.63</v>
      </c>
      <c r="F520" s="552"/>
      <c r="G520" s="443">
        <v>0.63</v>
      </c>
      <c r="H520" s="545"/>
      <c r="I520" s="576"/>
    </row>
    <row r="521" spans="1:9" ht="15.75" x14ac:dyDescent="0.2">
      <c r="A521" s="441">
        <v>10</v>
      </c>
      <c r="B521" s="442" t="s">
        <v>1046</v>
      </c>
      <c r="C521" s="557"/>
      <c r="D521" s="441" t="s">
        <v>1544</v>
      </c>
      <c r="E521" s="443">
        <v>0.63</v>
      </c>
      <c r="F521" s="552"/>
      <c r="G521" s="443">
        <v>0.63</v>
      </c>
      <c r="H521" s="545"/>
      <c r="I521" s="576"/>
    </row>
    <row r="522" spans="1:9" ht="15.75" x14ac:dyDescent="0.2">
      <c r="A522" s="441">
        <v>11</v>
      </c>
      <c r="B522" s="442" t="s">
        <v>1041</v>
      </c>
      <c r="C522" s="557"/>
      <c r="D522" s="441" t="s">
        <v>1544</v>
      </c>
      <c r="E522" s="443">
        <v>1.26</v>
      </c>
      <c r="F522" s="552"/>
      <c r="G522" s="443">
        <v>1.26</v>
      </c>
      <c r="H522" s="545"/>
      <c r="I522" s="576"/>
    </row>
    <row r="523" spans="1:9" ht="15.75" x14ac:dyDescent="0.2">
      <c r="A523" s="441">
        <v>12</v>
      </c>
      <c r="B523" s="442" t="s">
        <v>1058</v>
      </c>
      <c r="C523" s="557"/>
      <c r="D523" s="441" t="s">
        <v>1544</v>
      </c>
      <c r="E523" s="443">
        <v>0.63</v>
      </c>
      <c r="F523" s="552"/>
      <c r="G523" s="443">
        <v>0.63</v>
      </c>
      <c r="H523" s="545"/>
      <c r="I523" s="576"/>
    </row>
    <row r="524" spans="1:9" ht="15.75" x14ac:dyDescent="0.2">
      <c r="A524" s="441">
        <v>13</v>
      </c>
      <c r="B524" s="442" t="s">
        <v>1044</v>
      </c>
      <c r="C524" s="557"/>
      <c r="D524" s="441" t="s">
        <v>1544</v>
      </c>
      <c r="E524" s="443">
        <v>0.63</v>
      </c>
      <c r="F524" s="552"/>
      <c r="G524" s="443">
        <v>0.63</v>
      </c>
      <c r="H524" s="545"/>
      <c r="I524" s="576"/>
    </row>
    <row r="525" spans="1:9" ht="15.75" x14ac:dyDescent="0.2">
      <c r="A525" s="441">
        <v>14</v>
      </c>
      <c r="B525" s="442" t="s">
        <v>1049</v>
      </c>
      <c r="C525" s="557"/>
      <c r="D525" s="441" t="s">
        <v>1544</v>
      </c>
      <c r="E525" s="443">
        <v>0.63</v>
      </c>
      <c r="F525" s="552"/>
      <c r="G525" s="443">
        <v>0.63</v>
      </c>
      <c r="H525" s="545"/>
      <c r="I525" s="576"/>
    </row>
    <row r="526" spans="1:9" ht="15.75" x14ac:dyDescent="0.2">
      <c r="A526" s="441">
        <v>15</v>
      </c>
      <c r="B526" s="442" t="s">
        <v>1201</v>
      </c>
      <c r="C526" s="557"/>
      <c r="D526" s="441" t="s">
        <v>1544</v>
      </c>
      <c r="E526" s="443">
        <v>0.63</v>
      </c>
      <c r="F526" s="552"/>
      <c r="G526" s="443">
        <v>0.63</v>
      </c>
      <c r="H526" s="545"/>
      <c r="I526" s="576"/>
    </row>
    <row r="527" spans="1:9" ht="15.75" x14ac:dyDescent="0.2">
      <c r="A527" s="441">
        <v>16</v>
      </c>
      <c r="B527" s="442" t="s">
        <v>1048</v>
      </c>
      <c r="C527" s="557"/>
      <c r="D527" s="441" t="s">
        <v>1544</v>
      </c>
      <c r="E527" s="443">
        <v>0.63</v>
      </c>
      <c r="F527" s="552"/>
      <c r="G527" s="443">
        <v>0.63</v>
      </c>
      <c r="H527" s="545"/>
      <c r="I527" s="576"/>
    </row>
    <row r="528" spans="1:9" ht="15.75" x14ac:dyDescent="0.2">
      <c r="A528" s="441">
        <v>17</v>
      </c>
      <c r="B528" s="442" t="s">
        <v>1202</v>
      </c>
      <c r="C528" s="557"/>
      <c r="D528" s="441" t="s">
        <v>1544</v>
      </c>
      <c r="E528" s="443">
        <v>0.63</v>
      </c>
      <c r="F528" s="552"/>
      <c r="G528" s="443">
        <v>0.63</v>
      </c>
      <c r="H528" s="545"/>
      <c r="I528" s="576"/>
    </row>
    <row r="529" spans="1:9" ht="15.75" x14ac:dyDescent="0.2">
      <c r="A529" s="441">
        <v>18</v>
      </c>
      <c r="B529" s="442" t="s">
        <v>1323</v>
      </c>
      <c r="C529" s="557"/>
      <c r="D529" s="441" t="s">
        <v>1544</v>
      </c>
      <c r="E529" s="443">
        <v>1.26</v>
      </c>
      <c r="F529" s="552"/>
      <c r="G529" s="443">
        <v>1.26</v>
      </c>
      <c r="H529" s="545"/>
      <c r="I529" s="576"/>
    </row>
    <row r="530" spans="1:9" ht="15.75" x14ac:dyDescent="0.2">
      <c r="A530" s="441">
        <v>19</v>
      </c>
      <c r="B530" s="442" t="s">
        <v>1059</v>
      </c>
      <c r="C530" s="557"/>
      <c r="D530" s="441" t="s">
        <v>1544</v>
      </c>
      <c r="E530" s="443">
        <v>0.63</v>
      </c>
      <c r="F530" s="552"/>
      <c r="G530" s="443">
        <v>0.63</v>
      </c>
      <c r="H530" s="545"/>
      <c r="I530" s="576"/>
    </row>
    <row r="531" spans="1:9" ht="15.75" x14ac:dyDescent="0.2">
      <c r="A531" s="441">
        <v>20</v>
      </c>
      <c r="B531" s="442" t="s">
        <v>1060</v>
      </c>
      <c r="C531" s="557"/>
      <c r="D531" s="441" t="s">
        <v>1544</v>
      </c>
      <c r="E531" s="443">
        <v>0.63</v>
      </c>
      <c r="F531" s="552"/>
      <c r="G531" s="443">
        <v>0.63</v>
      </c>
      <c r="H531" s="545"/>
      <c r="I531" s="576"/>
    </row>
    <row r="532" spans="1:9" ht="25.5" x14ac:dyDescent="0.2">
      <c r="A532" s="441">
        <v>21</v>
      </c>
      <c r="B532" s="442" t="s">
        <v>1061</v>
      </c>
      <c r="C532" s="557"/>
      <c r="D532" s="441" t="s">
        <v>1544</v>
      </c>
      <c r="E532" s="443">
        <v>0.63</v>
      </c>
      <c r="F532" s="552"/>
      <c r="G532" s="443">
        <v>0.63</v>
      </c>
      <c r="H532" s="545"/>
      <c r="I532" s="576"/>
    </row>
    <row r="533" spans="1:9" ht="25.5" x14ac:dyDescent="0.2">
      <c r="A533" s="441">
        <v>22</v>
      </c>
      <c r="B533" s="442" t="s">
        <v>1047</v>
      </c>
      <c r="C533" s="557"/>
      <c r="D533" s="441" t="s">
        <v>1544</v>
      </c>
      <c r="E533" s="443">
        <v>0.63</v>
      </c>
      <c r="F533" s="552"/>
      <c r="G533" s="443">
        <v>0.63</v>
      </c>
      <c r="H533" s="545"/>
      <c r="I533" s="576"/>
    </row>
    <row r="534" spans="1:9" ht="26.45" customHeight="1" x14ac:dyDescent="0.2">
      <c r="A534" s="441">
        <v>23</v>
      </c>
      <c r="B534" s="442" t="s">
        <v>1062</v>
      </c>
      <c r="C534" s="557"/>
      <c r="D534" s="441" t="s">
        <v>1544</v>
      </c>
      <c r="E534" s="443">
        <v>0.63</v>
      </c>
      <c r="F534" s="552"/>
      <c r="G534" s="443">
        <v>0.63</v>
      </c>
      <c r="H534" s="545"/>
      <c r="I534" s="576"/>
    </row>
    <row r="535" spans="1:9" ht="15.75" x14ac:dyDescent="0.2">
      <c r="A535" s="441">
        <v>24</v>
      </c>
      <c r="B535" s="442" t="s">
        <v>1157</v>
      </c>
      <c r="C535" s="557"/>
      <c r="D535" s="441" t="s">
        <v>1544</v>
      </c>
      <c r="E535" s="443">
        <v>0.63</v>
      </c>
      <c r="F535" s="552"/>
      <c r="G535" s="443">
        <v>0.63</v>
      </c>
      <c r="H535" s="545"/>
      <c r="I535" s="576"/>
    </row>
    <row r="536" spans="1:9" ht="15.75" x14ac:dyDescent="0.2">
      <c r="A536" s="441">
        <v>25</v>
      </c>
      <c r="B536" s="442" t="s">
        <v>1203</v>
      </c>
      <c r="C536" s="557"/>
      <c r="D536" s="441" t="s">
        <v>1544</v>
      </c>
      <c r="E536" s="443">
        <v>0.63</v>
      </c>
      <c r="F536" s="552"/>
      <c r="G536" s="443">
        <v>0.63</v>
      </c>
      <c r="H536" s="545"/>
      <c r="I536" s="576"/>
    </row>
    <row r="537" spans="1:9" ht="15.75" x14ac:dyDescent="0.2">
      <c r="A537" s="441">
        <v>26</v>
      </c>
      <c r="B537" s="442" t="s">
        <v>1038</v>
      </c>
      <c r="C537" s="557"/>
      <c r="D537" s="441" t="s">
        <v>1544</v>
      </c>
      <c r="E537" s="443">
        <v>32.76</v>
      </c>
      <c r="F537" s="552"/>
      <c r="G537" s="444">
        <v>32.76</v>
      </c>
      <c r="H537" s="545"/>
      <c r="I537" s="576"/>
    </row>
    <row r="538" spans="1:9" x14ac:dyDescent="0.2">
      <c r="A538" s="549" t="s">
        <v>972</v>
      </c>
      <c r="B538" s="549"/>
      <c r="C538" s="549"/>
      <c r="D538" s="549"/>
      <c r="E538" s="403"/>
      <c r="F538" s="398">
        <f>SUM(F512:F536)</f>
        <v>171.9</v>
      </c>
      <c r="G538" s="398"/>
      <c r="H538" s="401">
        <f>H512</f>
        <v>171.9</v>
      </c>
      <c r="I538" s="402" t="str">
        <f>I512</f>
        <v>100%</v>
      </c>
    </row>
    <row r="539" spans="1:9" x14ac:dyDescent="0.2">
      <c r="A539" s="545" t="s">
        <v>1363</v>
      </c>
      <c r="B539" s="545"/>
      <c r="C539" s="545"/>
      <c r="D539" s="545"/>
      <c r="E539" s="545"/>
      <c r="F539" s="545"/>
      <c r="G539" s="416"/>
      <c r="H539" s="406"/>
      <c r="I539" s="406"/>
    </row>
    <row r="540" spans="1:9" x14ac:dyDescent="0.2">
      <c r="A540" s="551" t="s">
        <v>195</v>
      </c>
      <c r="B540" s="546" t="s">
        <v>1051</v>
      </c>
      <c r="C540" s="545" t="s">
        <v>328</v>
      </c>
      <c r="D540" s="545"/>
      <c r="E540" s="413"/>
      <c r="F540" s="552">
        <v>8.1</v>
      </c>
      <c r="G540" s="413"/>
      <c r="H540" s="574">
        <v>8.1</v>
      </c>
      <c r="I540" s="576" t="s">
        <v>1629</v>
      </c>
    </row>
    <row r="541" spans="1:9" x14ac:dyDescent="0.2">
      <c r="A541" s="551"/>
      <c r="B541" s="546"/>
      <c r="C541" s="419" t="s">
        <v>987</v>
      </c>
      <c r="D541" s="411" t="s">
        <v>16</v>
      </c>
      <c r="E541" s="413">
        <v>50</v>
      </c>
      <c r="F541" s="552"/>
      <c r="G541" s="413">
        <v>50</v>
      </c>
      <c r="H541" s="574"/>
      <c r="I541" s="576"/>
    </row>
    <row r="542" spans="1:9" ht="12.75" customHeight="1" x14ac:dyDescent="0.2">
      <c r="A542" s="551"/>
      <c r="B542" s="546"/>
      <c r="C542" s="419" t="s">
        <v>1037</v>
      </c>
      <c r="D542" s="411" t="s">
        <v>16</v>
      </c>
      <c r="E542" s="413">
        <v>20</v>
      </c>
      <c r="F542" s="552"/>
      <c r="G542" s="413">
        <v>20</v>
      </c>
      <c r="H542" s="574"/>
      <c r="I542" s="576"/>
    </row>
    <row r="543" spans="1:9" x14ac:dyDescent="0.2">
      <c r="A543" s="551"/>
      <c r="B543" s="546"/>
      <c r="C543" s="419" t="s">
        <v>988</v>
      </c>
      <c r="D543" s="411" t="s">
        <v>16</v>
      </c>
      <c r="E543" s="413">
        <v>20</v>
      </c>
      <c r="F543" s="552"/>
      <c r="G543" s="413">
        <v>20</v>
      </c>
      <c r="H543" s="574"/>
      <c r="I543" s="576"/>
    </row>
    <row r="544" spans="1:9" ht="15" customHeight="1" x14ac:dyDescent="0.2">
      <c r="A544" s="551"/>
      <c r="B544" s="546"/>
      <c r="C544" s="419" t="s">
        <v>251</v>
      </c>
      <c r="D544" s="411" t="s">
        <v>16</v>
      </c>
      <c r="E544" s="413">
        <v>30</v>
      </c>
      <c r="F544" s="552"/>
      <c r="G544" s="413">
        <v>30</v>
      </c>
      <c r="H544" s="574"/>
      <c r="I544" s="576"/>
    </row>
    <row r="545" spans="1:9" x14ac:dyDescent="0.2">
      <c r="A545" s="556" t="s">
        <v>1367</v>
      </c>
      <c r="B545" s="556"/>
      <c r="C545" s="556"/>
      <c r="D545" s="556"/>
      <c r="E545" s="400"/>
      <c r="F545" s="398">
        <f>SUM(F540)</f>
        <v>8.1</v>
      </c>
      <c r="G545" s="398"/>
      <c r="H545" s="399">
        <f>H540</f>
        <v>8.1</v>
      </c>
      <c r="I545" s="402" t="str">
        <f>I540</f>
        <v>100%</v>
      </c>
    </row>
    <row r="546" spans="1:9" x14ac:dyDescent="0.2">
      <c r="A546" s="555" t="s">
        <v>1364</v>
      </c>
      <c r="B546" s="555"/>
      <c r="C546" s="555"/>
      <c r="D546" s="555"/>
      <c r="E546" s="555"/>
      <c r="F546" s="555"/>
      <c r="G546" s="445"/>
      <c r="H546" s="406"/>
      <c r="I546" s="406"/>
    </row>
    <row r="547" spans="1:9" x14ac:dyDescent="0.2">
      <c r="A547" s="409" t="s">
        <v>195</v>
      </c>
      <c r="B547" s="446" t="s">
        <v>1044</v>
      </c>
      <c r="C547" s="419" t="s">
        <v>1184</v>
      </c>
      <c r="D547" s="411" t="s">
        <v>16</v>
      </c>
      <c r="E547" s="447">
        <v>6</v>
      </c>
      <c r="F547" s="552" t="s">
        <v>1348</v>
      </c>
      <c r="G547" s="447">
        <v>6</v>
      </c>
      <c r="H547" s="545">
        <v>105.1</v>
      </c>
      <c r="I547" s="581">
        <v>1</v>
      </c>
    </row>
    <row r="548" spans="1:9" x14ac:dyDescent="0.2">
      <c r="A548" s="409" t="s">
        <v>196</v>
      </c>
      <c r="B548" s="448" t="s">
        <v>1186</v>
      </c>
      <c r="C548" s="419" t="s">
        <v>1184</v>
      </c>
      <c r="D548" s="411" t="s">
        <v>16</v>
      </c>
      <c r="E548" s="447">
        <v>42</v>
      </c>
      <c r="F548" s="552"/>
      <c r="G548" s="447">
        <v>42</v>
      </c>
      <c r="H548" s="545"/>
      <c r="I548" s="545"/>
    </row>
    <row r="549" spans="1:9" x14ac:dyDescent="0.2">
      <c r="A549" s="409" t="s">
        <v>197</v>
      </c>
      <c r="B549" s="410" t="s">
        <v>1185</v>
      </c>
      <c r="C549" s="419" t="s">
        <v>1347</v>
      </c>
      <c r="D549" s="411" t="s">
        <v>16</v>
      </c>
      <c r="E549" s="447">
        <v>10</v>
      </c>
      <c r="F549" s="552"/>
      <c r="G549" s="447">
        <v>10</v>
      </c>
      <c r="H549" s="545"/>
      <c r="I549" s="545"/>
    </row>
    <row r="550" spans="1:9" x14ac:dyDescent="0.2">
      <c r="A550" s="560" t="s">
        <v>989</v>
      </c>
      <c r="B550" s="560"/>
      <c r="C550" s="560"/>
      <c r="D550" s="560"/>
      <c r="E550" s="449"/>
      <c r="F550" s="398" t="str">
        <f>F547</f>
        <v>105,1</v>
      </c>
      <c r="G550" s="398"/>
      <c r="H550" s="401">
        <f>H547</f>
        <v>105.1</v>
      </c>
      <c r="I550" s="425">
        <f>I547</f>
        <v>1</v>
      </c>
    </row>
    <row r="551" spans="1:9" x14ac:dyDescent="0.2">
      <c r="A551" s="555" t="s">
        <v>1365</v>
      </c>
      <c r="B551" s="555"/>
      <c r="C551" s="555"/>
      <c r="D551" s="555"/>
      <c r="E551" s="555"/>
      <c r="F551" s="555"/>
      <c r="G551" s="445"/>
      <c r="H551" s="406"/>
      <c r="I551" s="406"/>
    </row>
    <row r="552" spans="1:9" x14ac:dyDescent="0.2">
      <c r="A552" s="551" t="s">
        <v>195</v>
      </c>
      <c r="B552" s="550" t="s">
        <v>1055</v>
      </c>
      <c r="C552" s="419" t="s">
        <v>1324</v>
      </c>
      <c r="D552" s="411" t="s">
        <v>16</v>
      </c>
      <c r="E552" s="411" t="s">
        <v>1023</v>
      </c>
      <c r="F552" s="552">
        <v>276.8</v>
      </c>
      <c r="G552" s="411" t="s">
        <v>1023</v>
      </c>
      <c r="H552" s="545">
        <v>276.8</v>
      </c>
      <c r="I552" s="581">
        <v>1</v>
      </c>
    </row>
    <row r="553" spans="1:9" x14ac:dyDescent="0.2">
      <c r="A553" s="551"/>
      <c r="B553" s="550"/>
      <c r="C553" s="419" t="s">
        <v>472</v>
      </c>
      <c r="D553" s="411" t="s">
        <v>16</v>
      </c>
      <c r="E553" s="447">
        <v>26</v>
      </c>
      <c r="F553" s="552"/>
      <c r="G553" s="447">
        <v>26</v>
      </c>
      <c r="H553" s="545"/>
      <c r="I553" s="545"/>
    </row>
    <row r="554" spans="1:9" x14ac:dyDescent="0.2">
      <c r="A554" s="409" t="s">
        <v>196</v>
      </c>
      <c r="B554" s="428" t="s">
        <v>1533</v>
      </c>
      <c r="C554" s="419" t="s">
        <v>472</v>
      </c>
      <c r="D554" s="411" t="s">
        <v>16</v>
      </c>
      <c r="E554" s="447">
        <v>63</v>
      </c>
      <c r="F554" s="552"/>
      <c r="G554" s="447">
        <v>63</v>
      </c>
      <c r="H554" s="545"/>
      <c r="I554" s="545"/>
    </row>
    <row r="555" spans="1:9" ht="25.5" x14ac:dyDescent="0.2">
      <c r="A555" s="409" t="s">
        <v>197</v>
      </c>
      <c r="B555" s="410" t="s">
        <v>1114</v>
      </c>
      <c r="C555" s="419" t="s">
        <v>1325</v>
      </c>
      <c r="D555" s="447" t="s">
        <v>16</v>
      </c>
      <c r="E555" s="447">
        <v>100</v>
      </c>
      <c r="F555" s="552"/>
      <c r="G555" s="447">
        <v>100</v>
      </c>
      <c r="H555" s="545"/>
      <c r="I555" s="545"/>
    </row>
    <row r="556" spans="1:9" x14ac:dyDescent="0.2">
      <c r="A556" s="409" t="s">
        <v>198</v>
      </c>
      <c r="B556" s="450" t="s">
        <v>1063</v>
      </c>
      <c r="C556" s="419" t="s">
        <v>1325</v>
      </c>
      <c r="D556" s="447" t="s">
        <v>16</v>
      </c>
      <c r="E556" s="447">
        <v>100</v>
      </c>
      <c r="F556" s="552"/>
      <c r="G556" s="451">
        <v>100</v>
      </c>
      <c r="H556" s="545"/>
      <c r="I556" s="545"/>
    </row>
    <row r="557" spans="1:9" x14ac:dyDescent="0.2">
      <c r="A557" s="560" t="s">
        <v>1098</v>
      </c>
      <c r="B557" s="560"/>
      <c r="C557" s="560"/>
      <c r="D557" s="560"/>
      <c r="E557" s="449"/>
      <c r="F557" s="398">
        <f>F552</f>
        <v>276.8</v>
      </c>
      <c r="G557" s="398"/>
      <c r="H557" s="401">
        <f>H552</f>
        <v>276.8</v>
      </c>
      <c r="I557" s="425">
        <f>I552</f>
        <v>1</v>
      </c>
    </row>
    <row r="558" spans="1:9" x14ac:dyDescent="0.2">
      <c r="A558" s="555" t="s">
        <v>1366</v>
      </c>
      <c r="B558" s="555"/>
      <c r="C558" s="555"/>
      <c r="D558" s="555"/>
      <c r="E558" s="555"/>
      <c r="F558" s="555"/>
      <c r="G558" s="445"/>
      <c r="H558" s="406"/>
      <c r="I558" s="406"/>
    </row>
    <row r="559" spans="1:9" ht="20.25" customHeight="1" x14ac:dyDescent="0.2">
      <c r="A559" s="409" t="s">
        <v>195</v>
      </c>
      <c r="B559" s="428" t="s">
        <v>1142</v>
      </c>
      <c r="C559" s="419" t="s">
        <v>1101</v>
      </c>
      <c r="D559" s="411" t="s">
        <v>28</v>
      </c>
      <c r="E559" s="452">
        <v>70</v>
      </c>
      <c r="F559" s="552">
        <v>217.7</v>
      </c>
      <c r="G559" s="452">
        <v>70</v>
      </c>
      <c r="H559" s="545">
        <v>217.6</v>
      </c>
      <c r="I559" s="581">
        <v>1</v>
      </c>
    </row>
    <row r="560" spans="1:9" ht="15.75" x14ac:dyDescent="0.2">
      <c r="A560" s="409" t="s">
        <v>196</v>
      </c>
      <c r="B560" s="446" t="s">
        <v>1191</v>
      </c>
      <c r="C560" s="419" t="s">
        <v>1101</v>
      </c>
      <c r="D560" s="411" t="s">
        <v>28</v>
      </c>
      <c r="E560" s="447">
        <v>60</v>
      </c>
      <c r="F560" s="552"/>
      <c r="G560" s="447">
        <v>60</v>
      </c>
      <c r="H560" s="545"/>
      <c r="I560" s="545"/>
    </row>
    <row r="561" spans="1:9" ht="15.75" x14ac:dyDescent="0.2">
      <c r="A561" s="409" t="s">
        <v>197</v>
      </c>
      <c r="B561" s="446" t="s">
        <v>1144</v>
      </c>
      <c r="C561" s="419" t="s">
        <v>1101</v>
      </c>
      <c r="D561" s="411" t="s">
        <v>28</v>
      </c>
      <c r="E561" s="447">
        <v>70</v>
      </c>
      <c r="F561" s="552"/>
      <c r="G561" s="447">
        <v>70</v>
      </c>
      <c r="H561" s="545"/>
      <c r="I561" s="545"/>
    </row>
    <row r="562" spans="1:9" ht="25.5" x14ac:dyDescent="0.2">
      <c r="A562" s="409" t="s">
        <v>198</v>
      </c>
      <c r="B562" s="446" t="s">
        <v>1172</v>
      </c>
      <c r="C562" s="419" t="s">
        <v>1101</v>
      </c>
      <c r="D562" s="411" t="s">
        <v>28</v>
      </c>
      <c r="E562" s="447">
        <v>70</v>
      </c>
      <c r="F562" s="552"/>
      <c r="G562" s="447">
        <v>70</v>
      </c>
      <c r="H562" s="545"/>
      <c r="I562" s="545"/>
    </row>
    <row r="563" spans="1:9" ht="15.75" x14ac:dyDescent="0.2">
      <c r="A563" s="401">
        <v>5</v>
      </c>
      <c r="B563" s="437" t="s">
        <v>1326</v>
      </c>
      <c r="C563" s="435" t="s">
        <v>1101</v>
      </c>
      <c r="D563" s="411" t="s">
        <v>28</v>
      </c>
      <c r="E563" s="413">
        <v>35.5</v>
      </c>
      <c r="F563" s="552"/>
      <c r="G563" s="413">
        <v>35.5</v>
      </c>
      <c r="H563" s="545"/>
      <c r="I563" s="545"/>
    </row>
    <row r="564" spans="1:9" ht="15.75" x14ac:dyDescent="0.2">
      <c r="A564" s="401">
        <v>6</v>
      </c>
      <c r="B564" s="437" t="s">
        <v>1327</v>
      </c>
      <c r="C564" s="435" t="s">
        <v>1101</v>
      </c>
      <c r="D564" s="411" t="s">
        <v>28</v>
      </c>
      <c r="E564" s="413">
        <v>20</v>
      </c>
      <c r="F564" s="552"/>
      <c r="G564" s="413">
        <v>20</v>
      </c>
      <c r="H564" s="545"/>
      <c r="I564" s="545"/>
    </row>
    <row r="565" spans="1:9" ht="15.75" x14ac:dyDescent="0.2">
      <c r="A565" s="545">
        <v>7</v>
      </c>
      <c r="B565" s="546" t="s">
        <v>1287</v>
      </c>
      <c r="C565" s="435" t="s">
        <v>1101</v>
      </c>
      <c r="D565" s="411" t="s">
        <v>28</v>
      </c>
      <c r="E565" s="413">
        <v>60</v>
      </c>
      <c r="F565" s="552"/>
      <c r="G565" s="413">
        <v>60</v>
      </c>
      <c r="H565" s="545"/>
      <c r="I565" s="545"/>
    </row>
    <row r="566" spans="1:9" ht="26.45" customHeight="1" x14ac:dyDescent="0.2">
      <c r="A566" s="545"/>
      <c r="B566" s="546"/>
      <c r="C566" s="453" t="s">
        <v>1328</v>
      </c>
      <c r="D566" s="413" t="s">
        <v>17</v>
      </c>
      <c r="E566" s="413">
        <v>100</v>
      </c>
      <c r="F566" s="552"/>
      <c r="G566" s="413">
        <v>100</v>
      </c>
      <c r="H566" s="545"/>
      <c r="I566" s="545"/>
    </row>
    <row r="567" spans="1:9" x14ac:dyDescent="0.2">
      <c r="A567" s="560" t="s">
        <v>1000</v>
      </c>
      <c r="B567" s="560"/>
      <c r="C567" s="560"/>
      <c r="D567" s="560"/>
      <c r="E567" s="449"/>
      <c r="F567" s="398">
        <f>F559</f>
        <v>217.7</v>
      </c>
      <c r="G567" s="398"/>
      <c r="H567" s="401">
        <f>H559</f>
        <v>217.6</v>
      </c>
      <c r="I567" s="425">
        <f>I559</f>
        <v>1</v>
      </c>
    </row>
    <row r="568" spans="1:9" ht="12.75" customHeight="1" x14ac:dyDescent="0.2">
      <c r="A568" s="555" t="s">
        <v>1566</v>
      </c>
      <c r="B568" s="555"/>
      <c r="C568" s="555"/>
      <c r="D568" s="555"/>
      <c r="E568" s="555"/>
      <c r="F568" s="555"/>
      <c r="G568" s="445"/>
      <c r="H568" s="406"/>
      <c r="I568" s="406"/>
    </row>
    <row r="569" spans="1:9" ht="12.75" customHeight="1" x14ac:dyDescent="0.2">
      <c r="A569" s="409" t="s">
        <v>195</v>
      </c>
      <c r="B569" s="410" t="s">
        <v>1489</v>
      </c>
      <c r="C569" s="419"/>
      <c r="D569" s="411" t="s">
        <v>322</v>
      </c>
      <c r="E569" s="447">
        <v>1</v>
      </c>
      <c r="F569" s="398">
        <v>585.1</v>
      </c>
      <c r="G569" s="447">
        <v>1</v>
      </c>
      <c r="H569" s="398">
        <v>585.1</v>
      </c>
      <c r="I569" s="425">
        <v>1</v>
      </c>
    </row>
    <row r="570" spans="1:9" ht="12.75" customHeight="1" x14ac:dyDescent="0.2">
      <c r="A570" s="560" t="s">
        <v>1102</v>
      </c>
      <c r="B570" s="560"/>
      <c r="C570" s="560"/>
      <c r="D570" s="560"/>
      <c r="E570" s="449"/>
      <c r="F570" s="398">
        <f>SUM(F569:F569)</f>
        <v>585.1</v>
      </c>
      <c r="G570" s="398"/>
      <c r="H570" s="399">
        <f>H569</f>
        <v>585.1</v>
      </c>
      <c r="I570" s="425">
        <f>I569</f>
        <v>1</v>
      </c>
    </row>
    <row r="571" spans="1:9" ht="12.75" customHeight="1" x14ac:dyDescent="0.2">
      <c r="A571" s="555" t="s">
        <v>1490</v>
      </c>
      <c r="B571" s="555"/>
      <c r="C571" s="555"/>
      <c r="D571" s="555"/>
      <c r="E571" s="555"/>
      <c r="F571" s="555"/>
      <c r="G571" s="445"/>
      <c r="H571" s="406"/>
      <c r="I571" s="406"/>
    </row>
    <row r="572" spans="1:9" ht="12.75" customHeight="1" x14ac:dyDescent="0.2">
      <c r="A572" s="409" t="s">
        <v>195</v>
      </c>
      <c r="B572" s="410" t="s">
        <v>1610</v>
      </c>
      <c r="C572" s="419"/>
      <c r="D572" s="411" t="s">
        <v>322</v>
      </c>
      <c r="E572" s="447">
        <v>3</v>
      </c>
      <c r="F572" s="398">
        <v>449.6</v>
      </c>
      <c r="G572" s="447">
        <v>3</v>
      </c>
      <c r="H572" s="398">
        <v>449.5</v>
      </c>
      <c r="I572" s="425">
        <v>1</v>
      </c>
    </row>
    <row r="573" spans="1:9" ht="12.75" customHeight="1" x14ac:dyDescent="0.2">
      <c r="A573" s="560" t="s">
        <v>1102</v>
      </c>
      <c r="B573" s="560"/>
      <c r="C573" s="560"/>
      <c r="D573" s="560"/>
      <c r="E573" s="449"/>
      <c r="F573" s="398">
        <f>SUM(F572:F572)</f>
        <v>449.6</v>
      </c>
      <c r="G573" s="398"/>
      <c r="H573" s="399">
        <f>H572</f>
        <v>449.5</v>
      </c>
      <c r="I573" s="425">
        <f>I572</f>
        <v>1</v>
      </c>
    </row>
    <row r="574" spans="1:9" ht="12.75" customHeight="1" x14ac:dyDescent="0.2">
      <c r="A574" s="556" t="s">
        <v>836</v>
      </c>
      <c r="B574" s="556"/>
      <c r="C574" s="556"/>
      <c r="D574" s="556"/>
      <c r="E574" s="400"/>
      <c r="F574" s="398">
        <f>F545+F538+F510+F369+F258+F236+F211+F550+F557+F567+F231+F570+F573</f>
        <v>5930.1000000000013</v>
      </c>
      <c r="G574" s="398"/>
      <c r="H574" s="398">
        <f t="shared" ref="H574" si="0">H545+H538+H510+H369+H258+H236+H211+H550+H557+H567+H231+H570+H573</f>
        <v>5929.4000000000015</v>
      </c>
      <c r="I574" s="425">
        <f t="shared" ref="I574:I575" si="1">I573</f>
        <v>1</v>
      </c>
    </row>
    <row r="575" spans="1:9" ht="12.75" customHeight="1" x14ac:dyDescent="0.2">
      <c r="A575" s="556" t="s">
        <v>34</v>
      </c>
      <c r="B575" s="556"/>
      <c r="C575" s="556"/>
      <c r="D575" s="556"/>
      <c r="E575" s="400"/>
      <c r="F575" s="398">
        <f>F574+F131+F119</f>
        <v>10317.900000000001</v>
      </c>
      <c r="G575" s="398"/>
      <c r="H575" s="398">
        <f t="shared" ref="H575" si="2">H574+H131+H119</f>
        <v>10317</v>
      </c>
      <c r="I575" s="425">
        <f t="shared" si="1"/>
        <v>1</v>
      </c>
    </row>
    <row r="576" spans="1:9" ht="12.75" customHeight="1" x14ac:dyDescent="0.2">
      <c r="A576" s="92"/>
      <c r="B576" s="345"/>
      <c r="C576" s="70"/>
      <c r="D576" s="4"/>
      <c r="E576" s="188"/>
      <c r="F576" s="211"/>
    </row>
    <row r="577" spans="1:6" ht="12.75" customHeight="1" x14ac:dyDescent="0.2">
      <c r="A577" s="92"/>
      <c r="B577" s="345"/>
      <c r="C577" s="70"/>
      <c r="D577" s="4"/>
      <c r="E577" s="188"/>
      <c r="F577" s="211"/>
    </row>
    <row r="578" spans="1:6" ht="12.75" customHeight="1" x14ac:dyDescent="0.2">
      <c r="C578" s="348"/>
    </row>
    <row r="579" spans="1:6" ht="12.75" customHeight="1" x14ac:dyDescent="0.2">
      <c r="C579" s="349"/>
    </row>
    <row r="580" spans="1:6" ht="12.75" customHeight="1" x14ac:dyDescent="0.2">
      <c r="C580" s="348"/>
      <c r="F580" s="269">
        <f>'[1]00154 изменено'!$M$49</f>
        <v>5930.1103100000009</v>
      </c>
    </row>
    <row r="581" spans="1:6" ht="12.75" customHeight="1" x14ac:dyDescent="0.2">
      <c r="C581" s="348"/>
      <c r="F581" s="269">
        <f>F574-F580</f>
        <v>-1.0309999999662978E-2</v>
      </c>
    </row>
    <row r="582" spans="1:6" ht="12.75" customHeight="1" x14ac:dyDescent="0.2"/>
    <row r="589" spans="1:6" x14ac:dyDescent="0.2">
      <c r="E589" s="350"/>
    </row>
    <row r="590" spans="1:6" x14ac:dyDescent="0.2">
      <c r="B590" s="351"/>
    </row>
    <row r="591" spans="1:6" x14ac:dyDescent="0.2">
      <c r="E591" s="350"/>
    </row>
    <row r="592" spans="1:6" x14ac:dyDescent="0.2">
      <c r="E592" s="350"/>
    </row>
  </sheetData>
  <mergeCells count="348">
    <mergeCell ref="H552:H556"/>
    <mergeCell ref="I552:I556"/>
    <mergeCell ref="H559:H566"/>
    <mergeCell ref="I559:I566"/>
    <mergeCell ref="H238:H257"/>
    <mergeCell ref="I238:I257"/>
    <mergeCell ref="H261:H285"/>
    <mergeCell ref="I261:I285"/>
    <mergeCell ref="H289:H359"/>
    <mergeCell ref="I289:I359"/>
    <mergeCell ref="H502:H503"/>
    <mergeCell ref="I502:I503"/>
    <mergeCell ref="H506:H507"/>
    <mergeCell ref="I506:I508"/>
    <mergeCell ref="H512:H537"/>
    <mergeCell ref="I512:I537"/>
    <mergeCell ref="H540:H544"/>
    <mergeCell ref="I540:I544"/>
    <mergeCell ref="H547:H549"/>
    <mergeCell ref="I547:I549"/>
    <mergeCell ref="H376:H498"/>
    <mergeCell ref="I376:I498"/>
    <mergeCell ref="H229:H230"/>
    <mergeCell ref="H362:H367"/>
    <mergeCell ref="G4:I4"/>
    <mergeCell ref="I5:I6"/>
    <mergeCell ref="I12:I16"/>
    <mergeCell ref="I19:I23"/>
    <mergeCell ref="I27:I117"/>
    <mergeCell ref="I121:I130"/>
    <mergeCell ref="I134:I182"/>
    <mergeCell ref="I183:I210"/>
    <mergeCell ref="I213:I216"/>
    <mergeCell ref="I217:I219"/>
    <mergeCell ref="I220:I222"/>
    <mergeCell ref="I223:I225"/>
    <mergeCell ref="I226:I228"/>
    <mergeCell ref="I229:I230"/>
    <mergeCell ref="I362:I367"/>
    <mergeCell ref="H27:H117"/>
    <mergeCell ref="H121:H130"/>
    <mergeCell ref="H134:H182"/>
    <mergeCell ref="H183:H210"/>
    <mergeCell ref="H213:H216"/>
    <mergeCell ref="H217:H219"/>
    <mergeCell ref="H220:H222"/>
    <mergeCell ref="H223:H225"/>
    <mergeCell ref="H226:H228"/>
    <mergeCell ref="F26:F117"/>
    <mergeCell ref="A360:D360"/>
    <mergeCell ref="A368:D368"/>
    <mergeCell ref="A260:F260"/>
    <mergeCell ref="A361:F361"/>
    <mergeCell ref="A365:A366"/>
    <mergeCell ref="A258:D258"/>
    <mergeCell ref="B296:B298"/>
    <mergeCell ref="B299:B300"/>
    <mergeCell ref="B247:B248"/>
    <mergeCell ref="A362:A364"/>
    <mergeCell ref="B304:B305"/>
    <mergeCell ref="B307:B309"/>
    <mergeCell ref="F213:F216"/>
    <mergeCell ref="B229:B230"/>
    <mergeCell ref="A143:A144"/>
    <mergeCell ref="A160:A162"/>
    <mergeCell ref="A163:A164"/>
    <mergeCell ref="A178:A179"/>
    <mergeCell ref="A180:A182"/>
    <mergeCell ref="A231:D231"/>
    <mergeCell ref="B240:B242"/>
    <mergeCell ref="B267:B268"/>
    <mergeCell ref="B135:B137"/>
    <mergeCell ref="B165:B168"/>
    <mergeCell ref="B170:B171"/>
    <mergeCell ref="B172:B177"/>
    <mergeCell ref="B178:B179"/>
    <mergeCell ref="B180:B182"/>
    <mergeCell ref="F134:F182"/>
    <mergeCell ref="B139:B140"/>
    <mergeCell ref="B141:B142"/>
    <mergeCell ref="B220:B222"/>
    <mergeCell ref="B143:B144"/>
    <mergeCell ref="B147:B148"/>
    <mergeCell ref="B203:B204"/>
    <mergeCell ref="B208:B209"/>
    <mergeCell ref="B186:B187"/>
    <mergeCell ref="B223:B225"/>
    <mergeCell ref="B226:B228"/>
    <mergeCell ref="B238:B239"/>
    <mergeCell ref="B157:B158"/>
    <mergeCell ref="B160:B162"/>
    <mergeCell ref="B163:B164"/>
    <mergeCell ref="B213:B216"/>
    <mergeCell ref="B198:B200"/>
    <mergeCell ref="A25:F25"/>
    <mergeCell ref="C26:D26"/>
    <mergeCell ref="A118:D118"/>
    <mergeCell ref="A26:A47"/>
    <mergeCell ref="A48:A62"/>
    <mergeCell ref="A63:A78"/>
    <mergeCell ref="A79:A94"/>
    <mergeCell ref="A95:A107"/>
    <mergeCell ref="B26:B117"/>
    <mergeCell ref="C48:D48"/>
    <mergeCell ref="A8:F8"/>
    <mergeCell ref="A9:F9"/>
    <mergeCell ref="B10:B22"/>
    <mergeCell ref="C10:F10"/>
    <mergeCell ref="C16:D16"/>
    <mergeCell ref="A17:A22"/>
    <mergeCell ref="A23:D23"/>
    <mergeCell ref="A10:A16"/>
    <mergeCell ref="C17:F17"/>
    <mergeCell ref="A190:A194"/>
    <mergeCell ref="A195:A197"/>
    <mergeCell ref="A198:A200"/>
    <mergeCell ref="A206:A207"/>
    <mergeCell ref="B206:B207"/>
    <mergeCell ref="A133:F133"/>
    <mergeCell ref="A240:A242"/>
    <mergeCell ref="B149:B150"/>
    <mergeCell ref="B151:B155"/>
    <mergeCell ref="A147:A148"/>
    <mergeCell ref="A149:A150"/>
    <mergeCell ref="A151:A155"/>
    <mergeCell ref="A165:A168"/>
    <mergeCell ref="A170:A171"/>
    <mergeCell ref="A157:A158"/>
    <mergeCell ref="A203:A204"/>
    <mergeCell ref="A208:A209"/>
    <mergeCell ref="F223:F225"/>
    <mergeCell ref="F226:F228"/>
    <mergeCell ref="A238:A239"/>
    <mergeCell ref="A2:F2"/>
    <mergeCell ref="A3:F3"/>
    <mergeCell ref="A4:A6"/>
    <mergeCell ref="B4:B6"/>
    <mergeCell ref="C4:C6"/>
    <mergeCell ref="D4:D6"/>
    <mergeCell ref="E4:F4"/>
    <mergeCell ref="E5:E6"/>
    <mergeCell ref="F5:F6"/>
    <mergeCell ref="G5:G6"/>
    <mergeCell ref="H5:H6"/>
    <mergeCell ref="A370:F370"/>
    <mergeCell ref="B277:B278"/>
    <mergeCell ref="A287:F288"/>
    <mergeCell ref="A369:D369"/>
    <mergeCell ref="B365:B366"/>
    <mergeCell ref="B362:B364"/>
    <mergeCell ref="A132:F132"/>
    <mergeCell ref="A212:F212"/>
    <mergeCell ref="A280:A281"/>
    <mergeCell ref="B249:B250"/>
    <mergeCell ref="B251:B252"/>
    <mergeCell ref="F229:F230"/>
    <mergeCell ref="C229:D229"/>
    <mergeCell ref="A139:A140"/>
    <mergeCell ref="A141:A142"/>
    <mergeCell ref="A217:A219"/>
    <mergeCell ref="A220:A222"/>
    <mergeCell ref="A247:A248"/>
    <mergeCell ref="A267:A268"/>
    <mergeCell ref="A272:A273"/>
    <mergeCell ref="A277:A278"/>
    <mergeCell ref="B272:B273"/>
    <mergeCell ref="A24:D24"/>
    <mergeCell ref="A108:A117"/>
    <mergeCell ref="F217:F219"/>
    <mergeCell ref="F220:F222"/>
    <mergeCell ref="F540:F544"/>
    <mergeCell ref="B540:B544"/>
    <mergeCell ref="B424:B425"/>
    <mergeCell ref="A426:A429"/>
    <mergeCell ref="B426:B429"/>
    <mergeCell ref="A430:A432"/>
    <mergeCell ref="B430:B432"/>
    <mergeCell ref="B493:B494"/>
    <mergeCell ref="A493:A494"/>
    <mergeCell ref="A415:A418"/>
    <mergeCell ref="A286:D286"/>
    <mergeCell ref="A335:A337"/>
    <mergeCell ref="A340:A341"/>
    <mergeCell ref="A317:A318"/>
    <mergeCell ref="A319:A320"/>
    <mergeCell ref="A321:A322"/>
    <mergeCell ref="B280:B281"/>
    <mergeCell ref="F261:F285"/>
    <mergeCell ref="A119:D119"/>
    <mergeCell ref="A131:D131"/>
    <mergeCell ref="A571:F571"/>
    <mergeCell ref="A573:D573"/>
    <mergeCell ref="F559:F566"/>
    <mergeCell ref="A568:F568"/>
    <mergeCell ref="A570:D570"/>
    <mergeCell ref="B552:B553"/>
    <mergeCell ref="C63:D63"/>
    <mergeCell ref="C79:D79"/>
    <mergeCell ref="C95:D95"/>
    <mergeCell ref="C108:D108"/>
    <mergeCell ref="A135:A137"/>
    <mergeCell ref="A172:A177"/>
    <mergeCell ref="A213:A216"/>
    <mergeCell ref="A223:A225"/>
    <mergeCell ref="F121:F130"/>
    <mergeCell ref="F238:F257"/>
    <mergeCell ref="A211:D211"/>
    <mergeCell ref="A232:F232"/>
    <mergeCell ref="A236:D236"/>
    <mergeCell ref="A237:F237"/>
    <mergeCell ref="A120:F120"/>
    <mergeCell ref="F183:F210"/>
    <mergeCell ref="B190:B194"/>
    <mergeCell ref="B195:B197"/>
    <mergeCell ref="A249:A250"/>
    <mergeCell ref="A226:A228"/>
    <mergeCell ref="A229:A230"/>
    <mergeCell ref="A259:F259"/>
    <mergeCell ref="C540:D540"/>
    <mergeCell ref="A575:D575"/>
    <mergeCell ref="A545:D545"/>
    <mergeCell ref="A550:D550"/>
    <mergeCell ref="A557:D557"/>
    <mergeCell ref="A505:F505"/>
    <mergeCell ref="A447:A457"/>
    <mergeCell ref="A458:A466"/>
    <mergeCell ref="B469:B474"/>
    <mergeCell ref="A501:F501"/>
    <mergeCell ref="A500:D500"/>
    <mergeCell ref="F375:F498"/>
    <mergeCell ref="B409:B414"/>
    <mergeCell ref="A405:A408"/>
    <mergeCell ref="B405:B408"/>
    <mergeCell ref="A409:A414"/>
    <mergeCell ref="A424:A425"/>
    <mergeCell ref="A574:D574"/>
    <mergeCell ref="A567:D567"/>
    <mergeCell ref="A552:A553"/>
    <mergeCell ref="F362:F367"/>
    <mergeCell ref="A342:A344"/>
    <mergeCell ref="A345:A346"/>
    <mergeCell ref="A347:A349"/>
    <mergeCell ref="A350:A351"/>
    <mergeCell ref="A352:A353"/>
    <mergeCell ref="A354:A356"/>
    <mergeCell ref="A357:A359"/>
    <mergeCell ref="F289:F359"/>
    <mergeCell ref="B354:B356"/>
    <mergeCell ref="A296:A298"/>
    <mergeCell ref="A299:A300"/>
    <mergeCell ref="A301:A303"/>
    <mergeCell ref="A304:A305"/>
    <mergeCell ref="A307:A309"/>
    <mergeCell ref="A310:A311"/>
    <mergeCell ref="A312:A314"/>
    <mergeCell ref="A323:A324"/>
    <mergeCell ref="A325:A326"/>
    <mergeCell ref="A327:A328"/>
    <mergeCell ref="A331:A332"/>
    <mergeCell ref="A329:A330"/>
    <mergeCell ref="A333:A334"/>
    <mergeCell ref="A315:A316"/>
    <mergeCell ref="B357:B359"/>
    <mergeCell ref="B352:B353"/>
    <mergeCell ref="A289:A290"/>
    <mergeCell ref="A292:A294"/>
    <mergeCell ref="B347:B349"/>
    <mergeCell ref="B350:B351"/>
    <mergeCell ref="B384:B394"/>
    <mergeCell ref="A395:A401"/>
    <mergeCell ref="B395:B401"/>
    <mergeCell ref="B310:B311"/>
    <mergeCell ref="B301:B303"/>
    <mergeCell ref="B327:B328"/>
    <mergeCell ref="B329:B330"/>
    <mergeCell ref="B331:B332"/>
    <mergeCell ref="B565:B566"/>
    <mergeCell ref="A419:A421"/>
    <mergeCell ref="B419:B421"/>
    <mergeCell ref="A422:A423"/>
    <mergeCell ref="B422:B423"/>
    <mergeCell ref="A551:F551"/>
    <mergeCell ref="A538:D538"/>
    <mergeCell ref="A433:A437"/>
    <mergeCell ref="A565:A566"/>
    <mergeCell ref="A558:F558"/>
    <mergeCell ref="A540:A544"/>
    <mergeCell ref="B502:B503"/>
    <mergeCell ref="A502:A503"/>
    <mergeCell ref="A491:A492"/>
    <mergeCell ref="A510:D510"/>
    <mergeCell ref="A511:F511"/>
    <mergeCell ref="A509:D509"/>
    <mergeCell ref="A546:F546"/>
    <mergeCell ref="F512:F537"/>
    <mergeCell ref="B433:B437"/>
    <mergeCell ref="C512:C537"/>
    <mergeCell ref="F502:F503"/>
    <mergeCell ref="F552:F556"/>
    <mergeCell ref="A506:A507"/>
    <mergeCell ref="A251:A252"/>
    <mergeCell ref="B217:B219"/>
    <mergeCell ref="F547:F549"/>
    <mergeCell ref="F506:F507"/>
    <mergeCell ref="A504:D504"/>
    <mergeCell ref="A467:A468"/>
    <mergeCell ref="A539:F539"/>
    <mergeCell ref="B479:B486"/>
    <mergeCell ref="B467:B468"/>
    <mergeCell ref="A469:A474"/>
    <mergeCell ref="B415:B418"/>
    <mergeCell ref="A438:A441"/>
    <mergeCell ref="B438:B441"/>
    <mergeCell ref="A442:A446"/>
    <mergeCell ref="B442:B446"/>
    <mergeCell ref="A487:A490"/>
    <mergeCell ref="B487:B490"/>
    <mergeCell ref="A475:A478"/>
    <mergeCell ref="B447:B457"/>
    <mergeCell ref="B458:B466"/>
    <mergeCell ref="B491:B492"/>
    <mergeCell ref="B506:B507"/>
    <mergeCell ref="B475:B478"/>
    <mergeCell ref="A479:A486"/>
    <mergeCell ref="A402:A404"/>
    <mergeCell ref="B402:B404"/>
    <mergeCell ref="B289:B290"/>
    <mergeCell ref="B292:B294"/>
    <mergeCell ref="B312:B314"/>
    <mergeCell ref="B315:B316"/>
    <mergeCell ref="B317:B318"/>
    <mergeCell ref="B319:B320"/>
    <mergeCell ref="B321:B322"/>
    <mergeCell ref="B323:B324"/>
    <mergeCell ref="B325:B326"/>
    <mergeCell ref="B375:B379"/>
    <mergeCell ref="A375:A379"/>
    <mergeCell ref="A371:F371"/>
    <mergeCell ref="A374:F374"/>
    <mergeCell ref="A373:D373"/>
    <mergeCell ref="A380:A383"/>
    <mergeCell ref="B380:B383"/>
    <mergeCell ref="A384:A394"/>
    <mergeCell ref="B333:B334"/>
    <mergeCell ref="B335:B337"/>
    <mergeCell ref="B340:B341"/>
    <mergeCell ref="B342:B344"/>
    <mergeCell ref="B345:B346"/>
  </mergeCells>
  <phoneticPr fontId="3" type="noConversion"/>
  <pageMargins left="0.70866141732283472" right="0.51181102362204722" top="0.74803149606299213" bottom="0" header="0.31496062992125984" footer="0.31496062992125984"/>
  <pageSetup paperSize="9" scale="68" fitToHeight="2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V48"/>
  <sheetViews>
    <sheetView view="pageBreakPreview" zoomScale="80" zoomScaleNormal="80" zoomScaleSheetLayoutView="80" workbookViewId="0">
      <selection activeCell="A3" sqref="A3:L48"/>
    </sheetView>
  </sheetViews>
  <sheetFormatPr defaultColWidth="8.85546875" defaultRowHeight="12.75" x14ac:dyDescent="0.2"/>
  <cols>
    <col min="1" max="1" width="5.85546875" style="270" customWidth="1"/>
    <col min="2" max="2" width="52.5703125" style="271" customWidth="1"/>
    <col min="3" max="3" width="46.85546875" style="266" customWidth="1"/>
    <col min="4" max="4" width="7.28515625" style="272" bestFit="1" customWidth="1"/>
    <col min="5" max="5" width="15" style="267" customWidth="1"/>
    <col min="6" max="7" width="15.5703125" style="269" customWidth="1"/>
    <col min="8" max="8" width="13.42578125" style="269" customWidth="1"/>
    <col min="9" max="10" width="14.7109375" style="282" customWidth="1"/>
    <col min="11" max="11" width="12.85546875" style="168" customWidth="1"/>
    <col min="12" max="12" width="44.28515625" style="168" hidden="1" customWidth="1"/>
    <col min="13" max="16384" width="8.85546875" style="168"/>
  </cols>
  <sheetData>
    <row r="1" spans="1:22" customFormat="1" ht="15.75" x14ac:dyDescent="0.25">
      <c r="A1" s="596" t="s">
        <v>303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V1" s="283"/>
    </row>
    <row r="2" spans="1:22" customFormat="1" ht="15.75" x14ac:dyDescent="0.25">
      <c r="A2" s="597" t="s">
        <v>36</v>
      </c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V2" s="283"/>
    </row>
    <row r="3" spans="1:22" customFormat="1" ht="48.6" customHeight="1" x14ac:dyDescent="0.25">
      <c r="A3" s="598" t="s">
        <v>1424</v>
      </c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598"/>
      <c r="V3" s="283"/>
    </row>
    <row r="4" spans="1:22" customFormat="1" ht="15" x14ac:dyDescent="0.25">
      <c r="A4" s="503" t="s">
        <v>0</v>
      </c>
      <c r="B4" s="507" t="s">
        <v>1</v>
      </c>
      <c r="C4" s="507" t="s">
        <v>2</v>
      </c>
      <c r="D4" s="507" t="s">
        <v>4</v>
      </c>
      <c r="E4" s="529" t="s">
        <v>1622</v>
      </c>
      <c r="F4" s="543"/>
      <c r="G4" s="530"/>
      <c r="H4" s="604" t="s">
        <v>1625</v>
      </c>
      <c r="I4" s="605"/>
      <c r="J4" s="605"/>
      <c r="K4" s="601" t="s">
        <v>1628</v>
      </c>
      <c r="L4" s="507" t="s">
        <v>5</v>
      </c>
      <c r="V4" s="283"/>
    </row>
    <row r="5" spans="1:22" customFormat="1" ht="55.5" customHeight="1" x14ac:dyDescent="0.25">
      <c r="A5" s="503"/>
      <c r="B5" s="507"/>
      <c r="C5" s="507"/>
      <c r="D5" s="507"/>
      <c r="E5" s="531" t="s">
        <v>1633</v>
      </c>
      <c r="F5" s="517" t="s">
        <v>1639</v>
      </c>
      <c r="G5" s="517" t="s">
        <v>1640</v>
      </c>
      <c r="H5" s="507" t="s">
        <v>1634</v>
      </c>
      <c r="I5" s="599" t="s">
        <v>1641</v>
      </c>
      <c r="J5" s="599" t="s">
        <v>1642</v>
      </c>
      <c r="K5" s="602"/>
      <c r="L5" s="507"/>
      <c r="V5" s="283"/>
    </row>
    <row r="6" spans="1:22" customFormat="1" ht="48.75" customHeight="1" x14ac:dyDescent="0.25">
      <c r="A6" s="503"/>
      <c r="B6" s="507"/>
      <c r="C6" s="507"/>
      <c r="D6" s="507"/>
      <c r="E6" s="532"/>
      <c r="F6" s="519"/>
      <c r="G6" s="519"/>
      <c r="H6" s="580"/>
      <c r="I6" s="600"/>
      <c r="J6" s="600"/>
      <c r="K6" s="603"/>
      <c r="L6" s="507"/>
      <c r="V6" s="283"/>
    </row>
    <row r="7" spans="1:22" s="29" customFormat="1" ht="19.5" customHeight="1" x14ac:dyDescent="0.25">
      <c r="A7" s="26">
        <v>1</v>
      </c>
      <c r="B7" s="24">
        <v>2</v>
      </c>
      <c r="C7" s="24">
        <v>3</v>
      </c>
      <c r="D7" s="24">
        <v>5</v>
      </c>
      <c r="E7" s="24">
        <v>4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24">
        <v>9</v>
      </c>
      <c r="V7" s="284"/>
    </row>
    <row r="8" spans="1:22" x14ac:dyDescent="0.2">
      <c r="A8" s="606" t="s">
        <v>1387</v>
      </c>
      <c r="B8" s="606"/>
      <c r="C8" s="606"/>
      <c r="D8" s="606"/>
      <c r="E8" s="606"/>
      <c r="F8" s="606"/>
      <c r="G8" s="606"/>
      <c r="H8" s="606"/>
      <c r="I8" s="606"/>
      <c r="J8" s="606"/>
      <c r="K8" s="606"/>
      <c r="L8" s="606"/>
    </row>
    <row r="9" spans="1:22" ht="14.45" customHeight="1" x14ac:dyDescent="0.2">
      <c r="A9" s="520" t="s">
        <v>6</v>
      </c>
      <c r="B9" s="503" t="s">
        <v>1389</v>
      </c>
      <c r="C9" s="373" t="s">
        <v>1391</v>
      </c>
      <c r="D9" s="514" t="s">
        <v>68</v>
      </c>
      <c r="E9" s="514" t="s">
        <v>1393</v>
      </c>
      <c r="F9" s="511">
        <v>62.5</v>
      </c>
      <c r="G9" s="384"/>
      <c r="H9" s="514" t="s">
        <v>1393</v>
      </c>
      <c r="I9" s="591">
        <v>62.5</v>
      </c>
      <c r="J9" s="375"/>
      <c r="K9" s="514" t="s">
        <v>1629</v>
      </c>
      <c r="L9" s="514" t="s">
        <v>1392</v>
      </c>
    </row>
    <row r="10" spans="1:22" x14ac:dyDescent="0.2">
      <c r="A10" s="520"/>
      <c r="B10" s="503"/>
      <c r="C10" s="373" t="s">
        <v>1390</v>
      </c>
      <c r="D10" s="516"/>
      <c r="E10" s="516"/>
      <c r="F10" s="513"/>
      <c r="G10" s="385"/>
      <c r="H10" s="516"/>
      <c r="I10" s="593"/>
      <c r="J10" s="388"/>
      <c r="K10" s="516"/>
      <c r="L10" s="516"/>
    </row>
    <row r="11" spans="1:22" ht="15" customHeight="1" x14ac:dyDescent="0.2">
      <c r="A11" s="520"/>
      <c r="B11" s="503"/>
      <c r="C11" s="383" t="s">
        <v>1404</v>
      </c>
      <c r="D11" s="92" t="s">
        <v>16</v>
      </c>
      <c r="E11" s="355" t="s">
        <v>1010</v>
      </c>
      <c r="F11" s="594">
        <v>131.30000000000001</v>
      </c>
      <c r="G11" s="594">
        <v>514.9</v>
      </c>
      <c r="H11" s="355" t="s">
        <v>1010</v>
      </c>
      <c r="I11" s="616">
        <v>131.30000000000001</v>
      </c>
      <c r="J11" s="616">
        <v>514.9</v>
      </c>
      <c r="K11" s="614" t="s">
        <v>1629</v>
      </c>
      <c r="L11" s="614" t="s">
        <v>1394</v>
      </c>
    </row>
    <row r="12" spans="1:22" x14ac:dyDescent="0.2">
      <c r="A12" s="520"/>
      <c r="B12" s="503"/>
      <c r="C12" s="373" t="s">
        <v>65</v>
      </c>
      <c r="D12" s="92" t="s">
        <v>68</v>
      </c>
      <c r="E12" s="356">
        <f>23.4+92.6</f>
        <v>116</v>
      </c>
      <c r="F12" s="595"/>
      <c r="G12" s="595"/>
      <c r="H12" s="356">
        <f>23.4+92.6</f>
        <v>116</v>
      </c>
      <c r="I12" s="617"/>
      <c r="J12" s="617"/>
      <c r="K12" s="615"/>
      <c r="L12" s="615"/>
    </row>
    <row r="13" spans="1:22" x14ac:dyDescent="0.2">
      <c r="A13" s="520"/>
      <c r="B13" s="503"/>
      <c r="C13" s="612" t="s">
        <v>1179</v>
      </c>
      <c r="D13" s="613"/>
      <c r="E13" s="381"/>
      <c r="F13" s="511">
        <v>895.1</v>
      </c>
      <c r="G13" s="384"/>
      <c r="H13" s="370"/>
      <c r="I13" s="591">
        <v>895.1</v>
      </c>
      <c r="J13" s="375"/>
      <c r="K13" s="514" t="s">
        <v>1629</v>
      </c>
      <c r="L13" s="514" t="s">
        <v>1395</v>
      </c>
    </row>
    <row r="14" spans="1:22" x14ac:dyDescent="0.2">
      <c r="A14" s="520"/>
      <c r="B14" s="503"/>
      <c r="C14" s="373" t="s">
        <v>1399</v>
      </c>
      <c r="D14" s="92" t="s">
        <v>16</v>
      </c>
      <c r="E14" s="92" t="s">
        <v>195</v>
      </c>
      <c r="F14" s="512"/>
      <c r="G14" s="386"/>
      <c r="H14" s="92" t="s">
        <v>195</v>
      </c>
      <c r="I14" s="592"/>
      <c r="J14" s="387"/>
      <c r="K14" s="515"/>
      <c r="L14" s="515"/>
    </row>
    <row r="15" spans="1:22" x14ac:dyDescent="0.2">
      <c r="A15" s="520"/>
      <c r="B15" s="503"/>
      <c r="C15" s="373" t="s">
        <v>1396</v>
      </c>
      <c r="D15" s="92" t="s">
        <v>16</v>
      </c>
      <c r="E15" s="92" t="s">
        <v>195</v>
      </c>
      <c r="F15" s="512"/>
      <c r="G15" s="386"/>
      <c r="H15" s="92" t="s">
        <v>195</v>
      </c>
      <c r="I15" s="592"/>
      <c r="J15" s="387"/>
      <c r="K15" s="515"/>
      <c r="L15" s="515"/>
    </row>
    <row r="16" spans="1:22" x14ac:dyDescent="0.2">
      <c r="A16" s="520"/>
      <c r="B16" s="503"/>
      <c r="C16" s="373" t="s">
        <v>1397</v>
      </c>
      <c r="D16" s="92" t="s">
        <v>16</v>
      </c>
      <c r="E16" s="92" t="s">
        <v>195</v>
      </c>
      <c r="F16" s="512"/>
      <c r="G16" s="386"/>
      <c r="H16" s="92" t="s">
        <v>195</v>
      </c>
      <c r="I16" s="592"/>
      <c r="J16" s="387"/>
      <c r="K16" s="515"/>
      <c r="L16" s="515"/>
    </row>
    <row r="17" spans="1:12" x14ac:dyDescent="0.2">
      <c r="A17" s="520"/>
      <c r="B17" s="503"/>
      <c r="C17" s="373" t="s">
        <v>1398</v>
      </c>
      <c r="D17" s="92" t="s">
        <v>16</v>
      </c>
      <c r="E17" s="92" t="s">
        <v>195</v>
      </c>
      <c r="F17" s="513"/>
      <c r="G17" s="385"/>
      <c r="H17" s="92" t="s">
        <v>195</v>
      </c>
      <c r="I17" s="593"/>
      <c r="J17" s="388"/>
      <c r="K17" s="516"/>
      <c r="L17" s="516"/>
    </row>
    <row r="18" spans="1:12" x14ac:dyDescent="0.2">
      <c r="A18" s="520"/>
      <c r="B18" s="503"/>
      <c r="C18" s="373" t="s">
        <v>1375</v>
      </c>
      <c r="D18" s="92" t="s">
        <v>68</v>
      </c>
      <c r="E18" s="92" t="s">
        <v>1009</v>
      </c>
      <c r="F18" s="379">
        <v>5.2</v>
      </c>
      <c r="G18" s="379"/>
      <c r="H18" s="92" t="s">
        <v>1009</v>
      </c>
      <c r="I18" s="215">
        <v>5.2</v>
      </c>
      <c r="J18" s="215"/>
      <c r="K18" s="92" t="s">
        <v>1629</v>
      </c>
      <c r="L18" s="92" t="s">
        <v>1400</v>
      </c>
    </row>
    <row r="19" spans="1:12" x14ac:dyDescent="0.2">
      <c r="A19" s="520"/>
      <c r="B19" s="503"/>
      <c r="C19" s="354"/>
      <c r="D19" s="92"/>
      <c r="E19" s="92"/>
      <c r="F19" s="379"/>
      <c r="G19" s="379"/>
      <c r="H19" s="92"/>
      <c r="I19" s="215"/>
      <c r="J19" s="215"/>
      <c r="K19" s="92"/>
      <c r="L19" s="92"/>
    </row>
    <row r="20" spans="1:12" x14ac:dyDescent="0.2">
      <c r="A20" s="586" t="s">
        <v>313</v>
      </c>
      <c r="B20" s="587"/>
      <c r="C20" s="587"/>
      <c r="D20" s="588"/>
      <c r="E20" s="374"/>
      <c r="F20" s="379">
        <f t="shared" ref="F20:I20" si="0">SUM(F9:F18)</f>
        <v>1094.1000000000001</v>
      </c>
      <c r="G20" s="379">
        <f>G11</f>
        <v>514.9</v>
      </c>
      <c r="H20" s="352"/>
      <c r="I20" s="379">
        <f t="shared" si="0"/>
        <v>1094.1000000000001</v>
      </c>
      <c r="J20" s="379">
        <f>J11</f>
        <v>514.9</v>
      </c>
      <c r="K20" s="92" t="s">
        <v>1629</v>
      </c>
      <c r="L20" s="92"/>
    </row>
    <row r="21" spans="1:12" x14ac:dyDescent="0.2">
      <c r="A21" s="606" t="s">
        <v>1388</v>
      </c>
      <c r="B21" s="606"/>
      <c r="C21" s="606"/>
      <c r="D21" s="606"/>
      <c r="E21" s="606"/>
      <c r="F21" s="606"/>
      <c r="G21" s="606"/>
      <c r="H21" s="606"/>
      <c r="I21" s="606"/>
      <c r="J21" s="606"/>
      <c r="K21" s="606"/>
      <c r="L21" s="606"/>
    </row>
    <row r="22" spans="1:12" x14ac:dyDescent="0.2">
      <c r="A22" s="514" t="s">
        <v>38</v>
      </c>
      <c r="B22" s="498" t="s">
        <v>1389</v>
      </c>
      <c r="C22" s="70" t="s">
        <v>1391</v>
      </c>
      <c r="D22" s="4"/>
      <c r="E22" s="188"/>
      <c r="F22" s="211"/>
      <c r="G22" s="211"/>
      <c r="H22" s="211"/>
      <c r="I22" s="357"/>
      <c r="J22" s="357"/>
      <c r="K22" s="357"/>
      <c r="L22" s="87"/>
    </row>
    <row r="23" spans="1:12" x14ac:dyDescent="0.2">
      <c r="A23" s="515"/>
      <c r="B23" s="499"/>
      <c r="C23" s="70" t="s">
        <v>1390</v>
      </c>
      <c r="D23" s="4" t="s">
        <v>68</v>
      </c>
      <c r="E23" s="188">
        <v>685</v>
      </c>
      <c r="F23" s="591">
        <v>184.4</v>
      </c>
      <c r="G23" s="375"/>
      <c r="H23" s="188">
        <v>685</v>
      </c>
      <c r="I23" s="591">
        <f>F23</f>
        <v>184.4</v>
      </c>
      <c r="J23" s="375"/>
      <c r="K23" s="514" t="s">
        <v>1629</v>
      </c>
      <c r="L23" s="607" t="s">
        <v>1403</v>
      </c>
    </row>
    <row r="24" spans="1:12" x14ac:dyDescent="0.2">
      <c r="A24" s="515"/>
      <c r="B24" s="499"/>
      <c r="C24" s="70" t="s">
        <v>1401</v>
      </c>
      <c r="D24" s="4" t="s">
        <v>16</v>
      </c>
      <c r="E24" s="188">
        <v>1</v>
      </c>
      <c r="F24" s="592"/>
      <c r="G24" s="387"/>
      <c r="H24" s="188">
        <v>1</v>
      </c>
      <c r="I24" s="592"/>
      <c r="J24" s="387"/>
      <c r="K24" s="515"/>
      <c r="L24" s="535"/>
    </row>
    <row r="25" spans="1:12" x14ac:dyDescent="0.2">
      <c r="A25" s="515"/>
      <c r="B25" s="499"/>
      <c r="C25" s="70" t="s">
        <v>52</v>
      </c>
      <c r="D25" s="4" t="s">
        <v>17</v>
      </c>
      <c r="E25" s="188">
        <v>95</v>
      </c>
      <c r="F25" s="592"/>
      <c r="G25" s="387"/>
      <c r="H25" s="188">
        <v>95</v>
      </c>
      <c r="I25" s="592"/>
      <c r="J25" s="387"/>
      <c r="K25" s="515"/>
      <c r="L25" s="535"/>
    </row>
    <row r="26" spans="1:12" x14ac:dyDescent="0.2">
      <c r="A26" s="515"/>
      <c r="B26" s="499"/>
      <c r="C26" s="70" t="s">
        <v>1402</v>
      </c>
      <c r="D26" s="4" t="s">
        <v>16</v>
      </c>
      <c r="E26" s="188">
        <v>8</v>
      </c>
      <c r="F26" s="593"/>
      <c r="G26" s="388"/>
      <c r="H26" s="188">
        <v>8</v>
      </c>
      <c r="I26" s="593"/>
      <c r="J26" s="388"/>
      <c r="K26" s="516"/>
      <c r="L26" s="536"/>
    </row>
    <row r="27" spans="1:12" x14ac:dyDescent="0.2">
      <c r="A27" s="515"/>
      <c r="B27" s="499"/>
      <c r="C27" s="70" t="s">
        <v>1404</v>
      </c>
      <c r="D27" s="4" t="s">
        <v>16</v>
      </c>
      <c r="E27" s="188">
        <v>59</v>
      </c>
      <c r="F27" s="207">
        <f>322.8-222.5</f>
        <v>100.30000000000001</v>
      </c>
      <c r="G27" s="207"/>
      <c r="H27" s="188">
        <v>59</v>
      </c>
      <c r="I27" s="215">
        <v>100.3</v>
      </c>
      <c r="J27" s="215"/>
      <c r="K27" s="92" t="s">
        <v>1629</v>
      </c>
      <c r="L27" s="4" t="s">
        <v>1525</v>
      </c>
    </row>
    <row r="28" spans="1:12" x14ac:dyDescent="0.2">
      <c r="A28" s="515"/>
      <c r="B28" s="499"/>
      <c r="C28" s="70" t="s">
        <v>21</v>
      </c>
      <c r="D28" s="4" t="s">
        <v>68</v>
      </c>
      <c r="E28" s="188">
        <v>18</v>
      </c>
      <c r="F28" s="591">
        <v>0</v>
      </c>
      <c r="G28" s="591">
        <v>857.4</v>
      </c>
      <c r="H28" s="188">
        <v>18</v>
      </c>
      <c r="I28" s="591">
        <v>0</v>
      </c>
      <c r="J28" s="591">
        <v>857.4</v>
      </c>
      <c r="K28" s="514" t="s">
        <v>1629</v>
      </c>
      <c r="L28" s="608" t="s">
        <v>1526</v>
      </c>
    </row>
    <row r="29" spans="1:12" x14ac:dyDescent="0.2">
      <c r="A29" s="515"/>
      <c r="B29" s="499"/>
      <c r="C29" s="70" t="s">
        <v>65</v>
      </c>
      <c r="D29" s="4" t="s">
        <v>68</v>
      </c>
      <c r="E29" s="188">
        <v>129</v>
      </c>
      <c r="F29" s="592"/>
      <c r="G29" s="592"/>
      <c r="H29" s="188">
        <v>129</v>
      </c>
      <c r="I29" s="592"/>
      <c r="J29" s="592"/>
      <c r="K29" s="515"/>
      <c r="L29" s="609"/>
    </row>
    <row r="30" spans="1:12" x14ac:dyDescent="0.2">
      <c r="A30" s="515"/>
      <c r="B30" s="499"/>
      <c r="C30" s="70" t="s">
        <v>1405</v>
      </c>
      <c r="D30" s="4" t="s">
        <v>68</v>
      </c>
      <c r="E30" s="188">
        <v>14</v>
      </c>
      <c r="F30" s="592"/>
      <c r="G30" s="592"/>
      <c r="H30" s="188">
        <v>14</v>
      </c>
      <c r="I30" s="592"/>
      <c r="J30" s="592"/>
      <c r="K30" s="515"/>
      <c r="L30" s="609"/>
    </row>
    <row r="31" spans="1:12" x14ac:dyDescent="0.2">
      <c r="A31" s="515"/>
      <c r="B31" s="499"/>
      <c r="C31" s="70" t="s">
        <v>1404</v>
      </c>
      <c r="D31" s="4" t="s">
        <v>16</v>
      </c>
      <c r="E31" s="188">
        <v>248</v>
      </c>
      <c r="F31" s="593"/>
      <c r="G31" s="593"/>
      <c r="H31" s="188">
        <v>248</v>
      </c>
      <c r="I31" s="593"/>
      <c r="J31" s="593"/>
      <c r="K31" s="516"/>
      <c r="L31" s="567"/>
    </row>
    <row r="32" spans="1:12" x14ac:dyDescent="0.2">
      <c r="A32" s="515"/>
      <c r="B32" s="499"/>
      <c r="C32" s="589" t="s">
        <v>1406</v>
      </c>
      <c r="D32" s="590"/>
      <c r="E32" s="382"/>
      <c r="F32" s="591">
        <f>101.2</f>
        <v>101.2</v>
      </c>
      <c r="G32" s="393"/>
      <c r="H32" s="382"/>
      <c r="I32" s="591">
        <v>101.2</v>
      </c>
      <c r="J32" s="375"/>
      <c r="K32" s="514" t="s">
        <v>1629</v>
      </c>
      <c r="L32" s="607" t="s">
        <v>1411</v>
      </c>
    </row>
    <row r="33" spans="1:12" x14ac:dyDescent="0.2">
      <c r="A33" s="515"/>
      <c r="B33" s="499"/>
      <c r="C33" s="70" t="s">
        <v>1407</v>
      </c>
      <c r="D33" s="4" t="s">
        <v>16</v>
      </c>
      <c r="E33" s="188">
        <v>37</v>
      </c>
      <c r="F33" s="592"/>
      <c r="G33" s="387"/>
      <c r="H33" s="188">
        <v>37</v>
      </c>
      <c r="I33" s="592"/>
      <c r="J33" s="387"/>
      <c r="K33" s="515"/>
      <c r="L33" s="535"/>
    </row>
    <row r="34" spans="1:12" x14ac:dyDescent="0.2">
      <c r="A34" s="515"/>
      <c r="B34" s="499"/>
      <c r="C34" s="70" t="s">
        <v>1408</v>
      </c>
      <c r="D34" s="4" t="s">
        <v>16</v>
      </c>
      <c r="E34" s="188">
        <v>47</v>
      </c>
      <c r="F34" s="593"/>
      <c r="G34" s="388"/>
      <c r="H34" s="188">
        <v>47</v>
      </c>
      <c r="I34" s="593"/>
      <c r="J34" s="388"/>
      <c r="K34" s="516"/>
      <c r="L34" s="536"/>
    </row>
    <row r="35" spans="1:12" x14ac:dyDescent="0.2">
      <c r="A35" s="515"/>
      <c r="B35" s="499"/>
      <c r="C35" s="589" t="s">
        <v>1179</v>
      </c>
      <c r="D35" s="590"/>
      <c r="E35" s="382"/>
      <c r="F35" s="591">
        <v>336.1</v>
      </c>
      <c r="G35" s="393"/>
      <c r="H35" s="382"/>
      <c r="I35" s="591">
        <v>336.1</v>
      </c>
      <c r="J35" s="375"/>
      <c r="K35" s="514" t="s">
        <v>1629</v>
      </c>
      <c r="L35" s="607" t="s">
        <v>1412</v>
      </c>
    </row>
    <row r="36" spans="1:12" x14ac:dyDescent="0.2">
      <c r="A36" s="515"/>
      <c r="B36" s="499"/>
      <c r="C36" s="70" t="s">
        <v>1129</v>
      </c>
      <c r="D36" s="4" t="s">
        <v>16</v>
      </c>
      <c r="E36" s="188">
        <v>1</v>
      </c>
      <c r="F36" s="592"/>
      <c r="G36" s="387"/>
      <c r="H36" s="188">
        <v>1</v>
      </c>
      <c r="I36" s="592"/>
      <c r="J36" s="387"/>
      <c r="K36" s="515"/>
      <c r="L36" s="535"/>
    </row>
    <row r="37" spans="1:12" x14ac:dyDescent="0.2">
      <c r="A37" s="515"/>
      <c r="B37" s="499"/>
      <c r="C37" s="70" t="s">
        <v>1409</v>
      </c>
      <c r="D37" s="4" t="s">
        <v>16</v>
      </c>
      <c r="E37" s="188">
        <v>1</v>
      </c>
      <c r="F37" s="592"/>
      <c r="G37" s="387"/>
      <c r="H37" s="188">
        <v>1</v>
      </c>
      <c r="I37" s="592"/>
      <c r="J37" s="387"/>
      <c r="K37" s="515"/>
      <c r="L37" s="535"/>
    </row>
    <row r="38" spans="1:12" x14ac:dyDescent="0.2">
      <c r="A38" s="515"/>
      <c r="B38" s="499"/>
      <c r="C38" s="70" t="s">
        <v>1410</v>
      </c>
      <c r="D38" s="4" t="s">
        <v>16</v>
      </c>
      <c r="E38" s="188">
        <v>1</v>
      </c>
      <c r="F38" s="593"/>
      <c r="G38" s="388"/>
      <c r="H38" s="188">
        <v>1</v>
      </c>
      <c r="I38" s="593"/>
      <c r="J38" s="388"/>
      <c r="K38" s="516"/>
      <c r="L38" s="536"/>
    </row>
    <row r="39" spans="1:12" x14ac:dyDescent="0.2">
      <c r="A39" s="515"/>
      <c r="B39" s="499"/>
      <c r="C39" s="70" t="s">
        <v>1374</v>
      </c>
      <c r="D39" s="4"/>
      <c r="E39" s="188"/>
      <c r="F39" s="591">
        <v>569.29999999999995</v>
      </c>
      <c r="G39" s="375"/>
      <c r="H39" s="188"/>
      <c r="I39" s="591">
        <v>569.29999999999995</v>
      </c>
      <c r="J39" s="375"/>
      <c r="K39" s="514" t="s">
        <v>1629</v>
      </c>
      <c r="L39" s="607" t="s">
        <v>1415</v>
      </c>
    </row>
    <row r="40" spans="1:12" x14ac:dyDescent="0.2">
      <c r="A40" s="515"/>
      <c r="B40" s="499"/>
      <c r="C40" s="70" t="s">
        <v>1188</v>
      </c>
      <c r="D40" s="4" t="s">
        <v>16</v>
      </c>
      <c r="E40" s="188">
        <v>3</v>
      </c>
      <c r="F40" s="592"/>
      <c r="G40" s="387"/>
      <c r="H40" s="188">
        <v>3</v>
      </c>
      <c r="I40" s="592"/>
      <c r="J40" s="387"/>
      <c r="K40" s="515"/>
      <c r="L40" s="535"/>
    </row>
    <row r="41" spans="1:12" x14ac:dyDescent="0.2">
      <c r="A41" s="515"/>
      <c r="B41" s="499"/>
      <c r="C41" s="70" t="s">
        <v>1189</v>
      </c>
      <c r="D41" s="4" t="s">
        <v>16</v>
      </c>
      <c r="E41" s="188">
        <v>3</v>
      </c>
      <c r="F41" s="592"/>
      <c r="G41" s="387"/>
      <c r="H41" s="188">
        <v>3</v>
      </c>
      <c r="I41" s="592"/>
      <c r="J41" s="387"/>
      <c r="K41" s="515"/>
      <c r="L41" s="535"/>
    </row>
    <row r="42" spans="1:12" x14ac:dyDescent="0.2">
      <c r="A42" s="515"/>
      <c r="B42" s="499"/>
      <c r="C42" s="70" t="s">
        <v>1413</v>
      </c>
      <c r="D42" s="4" t="s">
        <v>16</v>
      </c>
      <c r="E42" s="188">
        <v>1</v>
      </c>
      <c r="F42" s="593"/>
      <c r="G42" s="388"/>
      <c r="H42" s="188">
        <v>1</v>
      </c>
      <c r="I42" s="593"/>
      <c r="J42" s="388"/>
      <c r="K42" s="516"/>
      <c r="L42" s="536"/>
    </row>
    <row r="43" spans="1:12" x14ac:dyDescent="0.2">
      <c r="A43" s="515"/>
      <c r="B43" s="499"/>
      <c r="C43" s="70" t="s">
        <v>1414</v>
      </c>
      <c r="D43" s="4" t="s">
        <v>17</v>
      </c>
      <c r="E43" s="188">
        <v>21.17</v>
      </c>
      <c r="F43" s="207">
        <v>117</v>
      </c>
      <c r="G43" s="207"/>
      <c r="H43" s="188">
        <v>21.17</v>
      </c>
      <c r="I43" s="215">
        <v>117</v>
      </c>
      <c r="J43" s="215"/>
      <c r="K43" s="92" t="s">
        <v>1629</v>
      </c>
      <c r="L43" s="4" t="s">
        <v>1416</v>
      </c>
    </row>
    <row r="44" spans="1:12" ht="15" customHeight="1" x14ac:dyDescent="0.2">
      <c r="A44" s="515"/>
      <c r="B44" s="499"/>
      <c r="C44" s="70" t="s">
        <v>1545</v>
      </c>
      <c r="D44" s="4" t="s">
        <v>68</v>
      </c>
      <c r="E44" s="188">
        <v>361.3</v>
      </c>
      <c r="F44" s="591">
        <f>190.8+3.9</f>
        <v>194.70000000000002</v>
      </c>
      <c r="G44" s="375"/>
      <c r="H44" s="188">
        <v>361.3</v>
      </c>
      <c r="I44" s="591">
        <v>194.7</v>
      </c>
      <c r="J44" s="375"/>
      <c r="K44" s="514" t="s">
        <v>1629</v>
      </c>
      <c r="L44" s="610" t="s">
        <v>1417</v>
      </c>
    </row>
    <row r="45" spans="1:12" x14ac:dyDescent="0.2">
      <c r="A45" s="515"/>
      <c r="B45" s="499"/>
      <c r="C45" s="70" t="s">
        <v>1546</v>
      </c>
      <c r="D45" s="4" t="s">
        <v>68</v>
      </c>
      <c r="E45" s="188">
        <v>78.430000000000007</v>
      </c>
      <c r="F45" s="592"/>
      <c r="G45" s="387"/>
      <c r="H45" s="188">
        <v>78.430000000000007</v>
      </c>
      <c r="I45" s="592"/>
      <c r="J45" s="387"/>
      <c r="K45" s="515"/>
      <c r="L45" s="611"/>
    </row>
    <row r="46" spans="1:12" x14ac:dyDescent="0.2">
      <c r="A46" s="515"/>
      <c r="B46" s="499"/>
      <c r="C46" s="70" t="s">
        <v>1375</v>
      </c>
      <c r="D46" s="4" t="s">
        <v>68</v>
      </c>
      <c r="E46" s="188">
        <v>28.66</v>
      </c>
      <c r="F46" s="592"/>
      <c r="G46" s="387"/>
      <c r="H46" s="188">
        <v>28.66</v>
      </c>
      <c r="I46" s="592"/>
      <c r="J46" s="387"/>
      <c r="K46" s="515"/>
      <c r="L46" s="611"/>
    </row>
    <row r="47" spans="1:12" x14ac:dyDescent="0.2">
      <c r="A47" s="586" t="s">
        <v>323</v>
      </c>
      <c r="B47" s="587"/>
      <c r="C47" s="587"/>
      <c r="D47" s="588"/>
      <c r="E47" s="374"/>
      <c r="F47" s="215">
        <f>SUM(F23:F46)</f>
        <v>1603</v>
      </c>
      <c r="G47" s="215">
        <f>G28</f>
        <v>857.4</v>
      </c>
      <c r="H47" s="352"/>
      <c r="I47" s="379">
        <f t="shared" ref="I47" si="1">SUM(I23:I46)</f>
        <v>1603</v>
      </c>
      <c r="J47" s="379">
        <f>J28</f>
        <v>857.4</v>
      </c>
      <c r="K47" s="92" t="s">
        <v>1629</v>
      </c>
      <c r="L47" s="92"/>
    </row>
    <row r="48" spans="1:12" x14ac:dyDescent="0.2">
      <c r="A48" s="586" t="s">
        <v>34</v>
      </c>
      <c r="B48" s="587"/>
      <c r="C48" s="587"/>
      <c r="D48" s="588"/>
      <c r="E48" s="374"/>
      <c r="F48" s="207">
        <f t="shared" ref="F48:I48" si="2">F47+F20</f>
        <v>2697.1000000000004</v>
      </c>
      <c r="G48" s="207">
        <f>G20+G47</f>
        <v>1372.3</v>
      </c>
      <c r="H48" s="287"/>
      <c r="I48" s="211">
        <f t="shared" si="2"/>
        <v>2697.1000000000004</v>
      </c>
      <c r="J48" s="211">
        <f>J20+J47</f>
        <v>1372.3</v>
      </c>
      <c r="K48" s="201" t="s">
        <v>1629</v>
      </c>
      <c r="L48" s="87"/>
    </row>
  </sheetData>
  <mergeCells count="72">
    <mergeCell ref="A8:L8"/>
    <mergeCell ref="D9:D10"/>
    <mergeCell ref="F9:F10"/>
    <mergeCell ref="I9:I10"/>
    <mergeCell ref="L9:L10"/>
    <mergeCell ref="K9:K10"/>
    <mergeCell ref="E9:E10"/>
    <mergeCell ref="H9:H10"/>
    <mergeCell ref="A9:A19"/>
    <mergeCell ref="B9:B19"/>
    <mergeCell ref="L11:L12"/>
    <mergeCell ref="K11:K12"/>
    <mergeCell ref="L13:L17"/>
    <mergeCell ref="G11:G12"/>
    <mergeCell ref="J11:J12"/>
    <mergeCell ref="I11:I12"/>
    <mergeCell ref="K13:K17"/>
    <mergeCell ref="I32:I34"/>
    <mergeCell ref="I23:I26"/>
    <mergeCell ref="I35:I38"/>
    <mergeCell ref="I13:I17"/>
    <mergeCell ref="C13:D13"/>
    <mergeCell ref="K44:K46"/>
    <mergeCell ref="L44:L46"/>
    <mergeCell ref="K39:K42"/>
    <mergeCell ref="L39:L42"/>
    <mergeCell ref="I39:I42"/>
    <mergeCell ref="I44:I46"/>
    <mergeCell ref="K35:K38"/>
    <mergeCell ref="L32:L34"/>
    <mergeCell ref="L35:L38"/>
    <mergeCell ref="L28:L31"/>
    <mergeCell ref="K32:K34"/>
    <mergeCell ref="K23:K26"/>
    <mergeCell ref="G28:G31"/>
    <mergeCell ref="I28:I31"/>
    <mergeCell ref="J28:J31"/>
    <mergeCell ref="A20:D20"/>
    <mergeCell ref="F23:F26"/>
    <mergeCell ref="K28:K31"/>
    <mergeCell ref="A21:L21"/>
    <mergeCell ref="L23:L26"/>
    <mergeCell ref="F28:F31"/>
    <mergeCell ref="A1:L1"/>
    <mergeCell ref="A2:L2"/>
    <mergeCell ref="A3:L3"/>
    <mergeCell ref="L4:L6"/>
    <mergeCell ref="H5:H6"/>
    <mergeCell ref="I5:I6"/>
    <mergeCell ref="J5:J6"/>
    <mergeCell ref="K4:K6"/>
    <mergeCell ref="E4:G4"/>
    <mergeCell ref="H4:J4"/>
    <mergeCell ref="G5:G6"/>
    <mergeCell ref="F5:F6"/>
    <mergeCell ref="E5:E6"/>
    <mergeCell ref="A48:D48"/>
    <mergeCell ref="A47:D47"/>
    <mergeCell ref="F13:F17"/>
    <mergeCell ref="A4:A6"/>
    <mergeCell ref="B4:B6"/>
    <mergeCell ref="C4:C6"/>
    <mergeCell ref="D4:D6"/>
    <mergeCell ref="C35:D35"/>
    <mergeCell ref="F35:F38"/>
    <mergeCell ref="B22:B46"/>
    <mergeCell ref="A22:A46"/>
    <mergeCell ref="C32:D32"/>
    <mergeCell ref="F32:F34"/>
    <mergeCell ref="F39:F42"/>
    <mergeCell ref="F11:F12"/>
    <mergeCell ref="F44:F46"/>
  </mergeCells>
  <pageMargins left="0.70866141732283472" right="0.51181102362204722" top="0.74803149606299213" bottom="0" header="0.31496062992125984" footer="0.31496062992125984"/>
  <pageSetup paperSize="9" scale="62" fitToHeight="2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V37"/>
  <sheetViews>
    <sheetView view="pageBreakPreview" zoomScale="80" zoomScaleNormal="80" zoomScaleSheetLayoutView="80" workbookViewId="0">
      <selection activeCell="P9" sqref="P9"/>
    </sheetView>
  </sheetViews>
  <sheetFormatPr defaultColWidth="8.85546875" defaultRowHeight="12.75" x14ac:dyDescent="0.2"/>
  <cols>
    <col min="1" max="1" width="5.85546875" style="270" bestFit="1" customWidth="1"/>
    <col min="2" max="2" width="40.7109375" style="271" customWidth="1"/>
    <col min="3" max="3" width="51.7109375" style="266" customWidth="1"/>
    <col min="4" max="4" width="8.7109375" style="267" customWidth="1"/>
    <col min="5" max="5" width="14" style="212" customWidth="1"/>
    <col min="6" max="7" width="16.42578125" style="269" customWidth="1"/>
    <col min="8" max="8" width="13.42578125" style="269" customWidth="1"/>
    <col min="9" max="9" width="14.7109375" style="293" customWidth="1"/>
    <col min="10" max="10" width="11.5703125" style="293" hidden="1" customWidth="1"/>
    <col min="11" max="11" width="9.85546875" style="294" bestFit="1" customWidth="1"/>
    <col min="12" max="12" width="21.42578125" style="168" hidden="1" customWidth="1"/>
    <col min="13" max="16384" width="8.85546875" style="168"/>
  </cols>
  <sheetData>
    <row r="1" spans="1:22" customFormat="1" ht="15.75" x14ac:dyDescent="0.25">
      <c r="A1" s="596" t="s">
        <v>304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V1" s="283"/>
    </row>
    <row r="2" spans="1:22" customFormat="1" ht="15.75" x14ac:dyDescent="0.25">
      <c r="A2" s="597" t="s">
        <v>36</v>
      </c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V2" s="283"/>
    </row>
    <row r="3" spans="1:22" customFormat="1" ht="63.6" customHeight="1" x14ac:dyDescent="0.25">
      <c r="A3" s="598" t="s">
        <v>1638</v>
      </c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598"/>
      <c r="V3" s="283"/>
    </row>
    <row r="4" spans="1:22" customFormat="1" ht="15" x14ac:dyDescent="0.25">
      <c r="A4" s="503" t="s">
        <v>0</v>
      </c>
      <c r="B4" s="507" t="s">
        <v>1</v>
      </c>
      <c r="C4" s="507" t="s">
        <v>2</v>
      </c>
      <c r="D4" s="507" t="s">
        <v>59</v>
      </c>
      <c r="E4" s="604" t="s">
        <v>1622</v>
      </c>
      <c r="F4" s="605"/>
      <c r="G4" s="618"/>
      <c r="H4" s="604" t="s">
        <v>1625</v>
      </c>
      <c r="I4" s="618"/>
      <c r="J4" s="510"/>
      <c r="K4" s="517" t="s">
        <v>1637</v>
      </c>
      <c r="L4" s="507" t="s">
        <v>5</v>
      </c>
      <c r="V4" s="283"/>
    </row>
    <row r="5" spans="1:22" customFormat="1" ht="47.25" customHeight="1" x14ac:dyDescent="0.25">
      <c r="A5" s="503"/>
      <c r="B5" s="507"/>
      <c r="C5" s="507"/>
      <c r="D5" s="507"/>
      <c r="E5" s="517" t="s">
        <v>1633</v>
      </c>
      <c r="F5" s="517" t="s">
        <v>1643</v>
      </c>
      <c r="G5" s="517" t="s">
        <v>1640</v>
      </c>
      <c r="H5" s="517" t="s">
        <v>1644</v>
      </c>
      <c r="I5" s="517" t="s">
        <v>1645</v>
      </c>
      <c r="J5" s="510"/>
      <c r="K5" s="518"/>
      <c r="L5" s="507"/>
      <c r="V5" s="283"/>
    </row>
    <row r="6" spans="1:22" customFormat="1" ht="39" customHeight="1" x14ac:dyDescent="0.25">
      <c r="A6" s="503"/>
      <c r="B6" s="507"/>
      <c r="C6" s="507"/>
      <c r="D6" s="507"/>
      <c r="E6" s="519"/>
      <c r="F6" s="519"/>
      <c r="G6" s="519"/>
      <c r="H6" s="519"/>
      <c r="I6" s="519"/>
      <c r="J6" s="126"/>
      <c r="K6" s="519"/>
      <c r="L6" s="507"/>
      <c r="V6" s="283"/>
    </row>
    <row r="7" spans="1:22" s="29" customFormat="1" ht="15" x14ac:dyDescent="0.25">
      <c r="A7" s="26">
        <v>1</v>
      </c>
      <c r="B7" s="24">
        <v>2</v>
      </c>
      <c r="C7" s="24">
        <v>3</v>
      </c>
      <c r="D7" s="24">
        <v>4</v>
      </c>
      <c r="E7" s="5">
        <v>5</v>
      </c>
      <c r="F7" s="5">
        <v>6</v>
      </c>
      <c r="G7" s="5">
        <v>7</v>
      </c>
      <c r="H7" s="26" t="s">
        <v>202</v>
      </c>
      <c r="I7" s="26" t="s">
        <v>1008</v>
      </c>
      <c r="J7" s="26">
        <v>8</v>
      </c>
      <c r="K7" s="26" t="s">
        <v>1009</v>
      </c>
      <c r="L7" s="620"/>
      <c r="V7" s="284"/>
    </row>
    <row r="8" spans="1:22" ht="14.25" customHeight="1" x14ac:dyDescent="0.2">
      <c r="A8" s="520" t="s">
        <v>195</v>
      </c>
      <c r="B8" s="503" t="s">
        <v>1493</v>
      </c>
      <c r="C8" s="289" t="s">
        <v>21</v>
      </c>
      <c r="D8" s="290" t="s">
        <v>1517</v>
      </c>
      <c r="E8" s="290" t="s">
        <v>1518</v>
      </c>
      <c r="F8" s="510">
        <v>14057.2</v>
      </c>
      <c r="G8" s="511">
        <v>739.9</v>
      </c>
      <c r="H8" s="622">
        <v>14055.4</v>
      </c>
      <c r="I8" s="510">
        <v>739.9</v>
      </c>
      <c r="J8" s="292"/>
      <c r="K8" s="510">
        <v>100</v>
      </c>
      <c r="L8" s="620"/>
    </row>
    <row r="9" spans="1:22" ht="15.75" x14ac:dyDescent="0.2">
      <c r="A9" s="520"/>
      <c r="B9" s="503"/>
      <c r="C9" s="289" t="s">
        <v>1494</v>
      </c>
      <c r="D9" s="290" t="s">
        <v>16</v>
      </c>
      <c r="E9" s="290">
        <v>4</v>
      </c>
      <c r="F9" s="510"/>
      <c r="G9" s="512"/>
      <c r="H9" s="623"/>
      <c r="I9" s="510"/>
      <c r="J9" s="292"/>
      <c r="K9" s="510"/>
      <c r="L9" s="620"/>
    </row>
    <row r="10" spans="1:22" ht="15.75" x14ac:dyDescent="0.2">
      <c r="A10" s="520"/>
      <c r="B10" s="503"/>
      <c r="C10" s="289" t="s">
        <v>1495</v>
      </c>
      <c r="D10" s="290" t="s">
        <v>16</v>
      </c>
      <c r="E10" s="290">
        <v>4</v>
      </c>
      <c r="F10" s="510"/>
      <c r="G10" s="512"/>
      <c r="H10" s="623"/>
      <c r="I10" s="510"/>
      <c r="J10" s="292"/>
      <c r="K10" s="510"/>
      <c r="L10" s="620"/>
    </row>
    <row r="11" spans="1:22" ht="15.75" x14ac:dyDescent="0.2">
      <c r="A11" s="520"/>
      <c r="B11" s="503"/>
      <c r="C11" s="289" t="s">
        <v>1496</v>
      </c>
      <c r="D11" s="290" t="s">
        <v>16</v>
      </c>
      <c r="E11" s="290">
        <v>2</v>
      </c>
      <c r="F11" s="510"/>
      <c r="G11" s="512"/>
      <c r="H11" s="623"/>
      <c r="I11" s="510"/>
      <c r="J11" s="292"/>
      <c r="K11" s="510"/>
      <c r="L11" s="620"/>
    </row>
    <row r="12" spans="1:22" ht="15.75" x14ac:dyDescent="0.2">
      <c r="A12" s="520"/>
      <c r="B12" s="503"/>
      <c r="C12" s="289" t="s">
        <v>1374</v>
      </c>
      <c r="D12" s="290" t="s">
        <v>16</v>
      </c>
      <c r="E12" s="290">
        <v>8</v>
      </c>
      <c r="F12" s="510"/>
      <c r="G12" s="512"/>
      <c r="H12" s="623"/>
      <c r="I12" s="510"/>
      <c r="J12" s="292"/>
      <c r="K12" s="510"/>
      <c r="L12" s="620"/>
    </row>
    <row r="13" spans="1:22" ht="15.75" x14ac:dyDescent="0.2">
      <c r="A13" s="520"/>
      <c r="B13" s="503"/>
      <c r="C13" s="289" t="s">
        <v>50</v>
      </c>
      <c r="D13" s="291" t="s">
        <v>17</v>
      </c>
      <c r="E13" s="290">
        <v>170</v>
      </c>
      <c r="F13" s="510"/>
      <c r="G13" s="512"/>
      <c r="H13" s="623"/>
      <c r="I13" s="510"/>
      <c r="J13" s="292"/>
      <c r="K13" s="510"/>
      <c r="L13" s="620"/>
    </row>
    <row r="14" spans="1:22" ht="15.75" x14ac:dyDescent="0.2">
      <c r="A14" s="520"/>
      <c r="B14" s="503"/>
      <c r="C14" s="289" t="s">
        <v>1497</v>
      </c>
      <c r="D14" s="290" t="s">
        <v>16</v>
      </c>
      <c r="E14" s="290">
        <v>6</v>
      </c>
      <c r="F14" s="510"/>
      <c r="G14" s="512"/>
      <c r="H14" s="623"/>
      <c r="I14" s="510"/>
      <c r="J14" s="292"/>
      <c r="K14" s="510"/>
      <c r="L14" s="620"/>
    </row>
    <row r="15" spans="1:22" ht="18.75" x14ac:dyDescent="0.2">
      <c r="A15" s="520"/>
      <c r="B15" s="503"/>
      <c r="C15" s="289" t="s">
        <v>1498</v>
      </c>
      <c r="D15" s="290" t="s">
        <v>1517</v>
      </c>
      <c r="E15" s="290">
        <v>3</v>
      </c>
      <c r="F15" s="510"/>
      <c r="G15" s="512"/>
      <c r="H15" s="623"/>
      <c r="I15" s="510"/>
      <c r="J15" s="292"/>
      <c r="K15" s="510"/>
      <c r="L15" s="620"/>
    </row>
    <row r="16" spans="1:22" ht="18.75" x14ac:dyDescent="0.2">
      <c r="A16" s="520"/>
      <c r="B16" s="503"/>
      <c r="C16" s="289" t="s">
        <v>1375</v>
      </c>
      <c r="D16" s="290" t="s">
        <v>1517</v>
      </c>
      <c r="E16" s="290">
        <v>293.24</v>
      </c>
      <c r="F16" s="510"/>
      <c r="G16" s="512"/>
      <c r="H16" s="623"/>
      <c r="I16" s="510"/>
      <c r="J16" s="292"/>
      <c r="K16" s="510"/>
      <c r="L16" s="620"/>
    </row>
    <row r="17" spans="1:12" ht="18.75" x14ac:dyDescent="0.2">
      <c r="A17" s="520"/>
      <c r="B17" s="503"/>
      <c r="C17" s="289" t="s">
        <v>1499</v>
      </c>
      <c r="D17" s="290" t="s">
        <v>1517</v>
      </c>
      <c r="E17" s="290">
        <v>2111.02</v>
      </c>
      <c r="F17" s="510"/>
      <c r="G17" s="512"/>
      <c r="H17" s="623"/>
      <c r="I17" s="510"/>
      <c r="J17" s="292"/>
      <c r="K17" s="510"/>
      <c r="L17" s="620"/>
    </row>
    <row r="18" spans="1:12" ht="15.75" x14ac:dyDescent="0.2">
      <c r="A18" s="520"/>
      <c r="B18" s="503"/>
      <c r="C18" s="289" t="s">
        <v>1500</v>
      </c>
      <c r="D18" s="290" t="s">
        <v>16</v>
      </c>
      <c r="E18" s="290">
        <v>1680</v>
      </c>
      <c r="F18" s="510"/>
      <c r="G18" s="512"/>
      <c r="H18" s="623"/>
      <c r="I18" s="510"/>
      <c r="J18" s="292"/>
      <c r="K18" s="510"/>
      <c r="L18" s="620"/>
    </row>
    <row r="19" spans="1:12" ht="31.5" x14ac:dyDescent="0.2">
      <c r="A19" s="520"/>
      <c r="B19" s="503"/>
      <c r="C19" s="289" t="s">
        <v>1501</v>
      </c>
      <c r="D19" s="290" t="s">
        <v>16</v>
      </c>
      <c r="E19" s="290">
        <v>1680</v>
      </c>
      <c r="F19" s="510"/>
      <c r="G19" s="512"/>
      <c r="H19" s="623"/>
      <c r="I19" s="510"/>
      <c r="J19" s="292"/>
      <c r="K19" s="510"/>
      <c r="L19" s="620"/>
    </row>
    <row r="20" spans="1:12" ht="15.75" x14ac:dyDescent="0.2">
      <c r="A20" s="520"/>
      <c r="B20" s="503"/>
      <c r="C20" s="289" t="s">
        <v>1502</v>
      </c>
      <c r="D20" s="290" t="s">
        <v>16</v>
      </c>
      <c r="E20" s="290">
        <v>77</v>
      </c>
      <c r="F20" s="510"/>
      <c r="G20" s="512"/>
      <c r="H20" s="623"/>
      <c r="I20" s="510"/>
      <c r="J20" s="292"/>
      <c r="K20" s="510"/>
      <c r="L20" s="620"/>
    </row>
    <row r="21" spans="1:12" ht="15.75" x14ac:dyDescent="0.2">
      <c r="A21" s="520"/>
      <c r="B21" s="503"/>
      <c r="C21" s="289" t="s">
        <v>1503</v>
      </c>
      <c r="D21" s="290" t="s">
        <v>16</v>
      </c>
      <c r="E21" s="290">
        <v>34</v>
      </c>
      <c r="F21" s="510"/>
      <c r="G21" s="512"/>
      <c r="H21" s="623"/>
      <c r="I21" s="510"/>
      <c r="J21" s="292"/>
      <c r="K21" s="510"/>
      <c r="L21" s="620"/>
    </row>
    <row r="22" spans="1:12" ht="31.5" x14ac:dyDescent="0.2">
      <c r="A22" s="520"/>
      <c r="B22" s="503"/>
      <c r="C22" s="289" t="s">
        <v>1504</v>
      </c>
      <c r="D22" s="290" t="s">
        <v>16</v>
      </c>
      <c r="E22" s="290">
        <v>21</v>
      </c>
      <c r="F22" s="510"/>
      <c r="G22" s="512"/>
      <c r="H22" s="623"/>
      <c r="I22" s="510"/>
      <c r="J22" s="292"/>
      <c r="K22" s="510"/>
      <c r="L22" s="620"/>
    </row>
    <row r="23" spans="1:12" ht="15.75" x14ac:dyDescent="0.2">
      <c r="A23" s="520"/>
      <c r="B23" s="503"/>
      <c r="C23" s="289" t="s">
        <v>1505</v>
      </c>
      <c r="D23" s="290" t="s">
        <v>16</v>
      </c>
      <c r="E23" s="290">
        <v>629</v>
      </c>
      <c r="F23" s="510"/>
      <c r="G23" s="512"/>
      <c r="H23" s="623"/>
      <c r="I23" s="510"/>
      <c r="J23" s="292"/>
      <c r="K23" s="510"/>
      <c r="L23" s="620"/>
    </row>
    <row r="24" spans="1:12" ht="15.75" x14ac:dyDescent="0.2">
      <c r="A24" s="520"/>
      <c r="B24" s="503"/>
      <c r="C24" s="289" t="s">
        <v>1506</v>
      </c>
      <c r="D24" s="290" t="s">
        <v>16</v>
      </c>
      <c r="E24" s="290">
        <v>7</v>
      </c>
      <c r="F24" s="510"/>
      <c r="G24" s="512"/>
      <c r="H24" s="623"/>
      <c r="I24" s="510"/>
      <c r="J24" s="285"/>
      <c r="K24" s="510"/>
      <c r="L24" s="620"/>
    </row>
    <row r="25" spans="1:12" ht="15.75" x14ac:dyDescent="0.2">
      <c r="A25" s="520"/>
      <c r="B25" s="503"/>
      <c r="C25" s="289" t="s">
        <v>1507</v>
      </c>
      <c r="D25" s="290" t="s">
        <v>16</v>
      </c>
      <c r="E25" s="290">
        <v>9</v>
      </c>
      <c r="F25" s="510"/>
      <c r="G25" s="512"/>
      <c r="H25" s="623"/>
      <c r="I25" s="510"/>
      <c r="J25" s="625"/>
      <c r="K25" s="510"/>
      <c r="L25" s="620"/>
    </row>
    <row r="26" spans="1:12" ht="15.75" x14ac:dyDescent="0.2">
      <c r="A26" s="520"/>
      <c r="B26" s="503"/>
      <c r="C26" s="289" t="s">
        <v>1508</v>
      </c>
      <c r="D26" s="290" t="s">
        <v>16</v>
      </c>
      <c r="E26" s="290">
        <v>4</v>
      </c>
      <c r="F26" s="510"/>
      <c r="G26" s="512"/>
      <c r="H26" s="623"/>
      <c r="I26" s="510"/>
      <c r="J26" s="625"/>
      <c r="K26" s="510"/>
      <c r="L26" s="620"/>
    </row>
    <row r="27" spans="1:12" ht="31.5" x14ac:dyDescent="0.2">
      <c r="A27" s="520"/>
      <c r="B27" s="503"/>
      <c r="C27" s="96" t="s">
        <v>1509</v>
      </c>
      <c r="D27" s="290" t="s">
        <v>16</v>
      </c>
      <c r="E27" s="290">
        <v>8</v>
      </c>
      <c r="F27" s="510"/>
      <c r="G27" s="512"/>
      <c r="H27" s="623"/>
      <c r="I27" s="510"/>
      <c r="J27" s="625"/>
      <c r="K27" s="510"/>
      <c r="L27" s="620"/>
    </row>
    <row r="28" spans="1:12" ht="15.75" x14ac:dyDescent="0.2">
      <c r="A28" s="520"/>
      <c r="B28" s="503"/>
      <c r="C28" s="289" t="s">
        <v>52</v>
      </c>
      <c r="D28" s="291" t="s">
        <v>17</v>
      </c>
      <c r="E28" s="291">
        <v>195</v>
      </c>
      <c r="F28" s="510"/>
      <c r="G28" s="512"/>
      <c r="H28" s="623"/>
      <c r="I28" s="510"/>
      <c r="J28" s="288"/>
      <c r="K28" s="510"/>
      <c r="L28" s="620"/>
    </row>
    <row r="29" spans="1:12" ht="15.75" x14ac:dyDescent="0.2">
      <c r="A29" s="520"/>
      <c r="B29" s="503"/>
      <c r="C29" s="289" t="s">
        <v>1510</v>
      </c>
      <c r="D29" s="290" t="s">
        <v>16</v>
      </c>
      <c r="E29" s="291">
        <v>16</v>
      </c>
      <c r="F29" s="510"/>
      <c r="G29" s="512"/>
      <c r="H29" s="623"/>
      <c r="I29" s="510"/>
      <c r="J29" s="286"/>
      <c r="K29" s="510"/>
      <c r="L29" s="620"/>
    </row>
    <row r="30" spans="1:12" ht="15.75" x14ac:dyDescent="0.2">
      <c r="A30" s="520"/>
      <c r="B30" s="503"/>
      <c r="C30" s="289" t="s">
        <v>1511</v>
      </c>
      <c r="D30" s="290" t="s">
        <v>16</v>
      </c>
      <c r="E30" s="291">
        <v>15</v>
      </c>
      <c r="F30" s="510"/>
      <c r="G30" s="512"/>
      <c r="H30" s="623"/>
      <c r="I30" s="510"/>
      <c r="J30" s="621"/>
      <c r="K30" s="510"/>
      <c r="L30" s="620"/>
    </row>
    <row r="31" spans="1:12" ht="15.75" x14ac:dyDescent="0.2">
      <c r="A31" s="520"/>
      <c r="B31" s="503"/>
      <c r="C31" s="289" t="s">
        <v>1512</v>
      </c>
      <c r="D31" s="290" t="s">
        <v>16</v>
      </c>
      <c r="E31" s="291">
        <v>141</v>
      </c>
      <c r="F31" s="510"/>
      <c r="G31" s="512"/>
      <c r="H31" s="623"/>
      <c r="I31" s="510"/>
      <c r="J31" s="621"/>
      <c r="K31" s="510"/>
      <c r="L31" s="620"/>
    </row>
    <row r="32" spans="1:12" ht="18.75" x14ac:dyDescent="0.2">
      <c r="A32" s="520"/>
      <c r="B32" s="503"/>
      <c r="C32" s="289" t="s">
        <v>65</v>
      </c>
      <c r="D32" s="290" t="s">
        <v>1517</v>
      </c>
      <c r="E32" s="291">
        <v>302.73</v>
      </c>
      <c r="F32" s="510"/>
      <c r="G32" s="512"/>
      <c r="H32" s="623"/>
      <c r="I32" s="510"/>
      <c r="J32" s="621"/>
      <c r="K32" s="510"/>
      <c r="L32" s="620"/>
    </row>
    <row r="33" spans="1:12" ht="15.75" x14ac:dyDescent="0.2">
      <c r="A33" s="520"/>
      <c r="B33" s="503"/>
      <c r="C33" s="289" t="s">
        <v>1513</v>
      </c>
      <c r="D33" s="290" t="s">
        <v>16</v>
      </c>
      <c r="E33" s="291">
        <v>179</v>
      </c>
      <c r="F33" s="510"/>
      <c r="G33" s="512"/>
      <c r="H33" s="623"/>
      <c r="I33" s="510"/>
      <c r="J33" s="621"/>
      <c r="K33" s="510"/>
      <c r="L33" s="620"/>
    </row>
    <row r="34" spans="1:12" ht="18.75" x14ac:dyDescent="0.2">
      <c r="A34" s="520"/>
      <c r="B34" s="503"/>
      <c r="C34" s="96" t="s">
        <v>1514</v>
      </c>
      <c r="D34" s="290" t="s">
        <v>1517</v>
      </c>
      <c r="E34" s="290">
        <v>109.98</v>
      </c>
      <c r="F34" s="510"/>
      <c r="G34" s="512"/>
      <c r="H34" s="623"/>
      <c r="I34" s="510"/>
      <c r="J34" s="621"/>
      <c r="K34" s="510"/>
      <c r="L34" s="620"/>
    </row>
    <row r="35" spans="1:12" ht="18.75" x14ac:dyDescent="0.2">
      <c r="A35" s="520"/>
      <c r="B35" s="503"/>
      <c r="C35" s="96" t="s">
        <v>1515</v>
      </c>
      <c r="D35" s="290" t="s">
        <v>1517</v>
      </c>
      <c r="E35" s="290">
        <v>17.899999999999999</v>
      </c>
      <c r="F35" s="510"/>
      <c r="G35" s="512"/>
      <c r="H35" s="623"/>
      <c r="I35" s="510"/>
      <c r="J35" s="621"/>
      <c r="K35" s="510"/>
      <c r="L35" s="620"/>
    </row>
    <row r="36" spans="1:12" ht="15.75" x14ac:dyDescent="0.2">
      <c r="A36" s="520"/>
      <c r="B36" s="503"/>
      <c r="C36" s="289" t="s">
        <v>1516</v>
      </c>
      <c r="D36" s="290" t="s">
        <v>16</v>
      </c>
      <c r="E36" s="290">
        <v>2</v>
      </c>
      <c r="F36" s="510"/>
      <c r="G36" s="513"/>
      <c r="H36" s="624"/>
      <c r="I36" s="510"/>
      <c r="J36" s="288"/>
      <c r="K36" s="510"/>
      <c r="L36" s="620"/>
    </row>
    <row r="37" spans="1:12" x14ac:dyDescent="0.2">
      <c r="A37" s="619" t="s">
        <v>34</v>
      </c>
      <c r="B37" s="619"/>
      <c r="C37" s="619"/>
      <c r="D37" s="619"/>
      <c r="E37" s="287"/>
      <c r="F37" s="288">
        <f t="shared" ref="F37:K37" si="0">F8</f>
        <v>14057.2</v>
      </c>
      <c r="G37" s="288">
        <f>G8</f>
        <v>739.9</v>
      </c>
      <c r="H37" s="288">
        <f>H8</f>
        <v>14055.4</v>
      </c>
      <c r="I37" s="288">
        <f t="shared" si="0"/>
        <v>739.9</v>
      </c>
      <c r="J37" s="288">
        <f t="shared" si="0"/>
        <v>0</v>
      </c>
      <c r="K37" s="288">
        <f t="shared" si="0"/>
        <v>100</v>
      </c>
      <c r="L37" s="87"/>
    </row>
  </sheetData>
  <mergeCells count="29">
    <mergeCell ref="H5:H6"/>
    <mergeCell ref="A37:D37"/>
    <mergeCell ref="K8:K36"/>
    <mergeCell ref="L7:L36"/>
    <mergeCell ref="J30:J33"/>
    <mergeCell ref="H8:H36"/>
    <mergeCell ref="J34:J35"/>
    <mergeCell ref="J25:J27"/>
    <mergeCell ref="B8:B36"/>
    <mergeCell ref="A8:A36"/>
    <mergeCell ref="F8:F36"/>
    <mergeCell ref="I8:I36"/>
    <mergeCell ref="G8:G36"/>
    <mergeCell ref="A1:L1"/>
    <mergeCell ref="A2:L2"/>
    <mergeCell ref="A3:L3"/>
    <mergeCell ref="A4:A6"/>
    <mergeCell ref="B4:B6"/>
    <mergeCell ref="C4:C6"/>
    <mergeCell ref="D4:D6"/>
    <mergeCell ref="J4:J5"/>
    <mergeCell ref="L4:L6"/>
    <mergeCell ref="I5:I6"/>
    <mergeCell ref="K4:K6"/>
    <mergeCell ref="H4:I4"/>
    <mergeCell ref="G5:G6"/>
    <mergeCell ref="E4:G4"/>
    <mergeCell ref="E5:E6"/>
    <mergeCell ref="F5:F6"/>
  </mergeCells>
  <pageMargins left="0.70866141732283472" right="0.51181102362204722" top="0.74803149606299213" bottom="0" header="0.31496062992125984" footer="0.31496062992125984"/>
  <pageSetup paperSize="9" scale="69" fitToHeight="2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8"/>
  <sheetViews>
    <sheetView workbookViewId="0">
      <selection activeCell="H18" sqref="H18"/>
    </sheetView>
  </sheetViews>
  <sheetFormatPr defaultRowHeight="15" x14ac:dyDescent="0.25"/>
  <cols>
    <col min="1" max="1" width="5.85546875" bestFit="1" customWidth="1"/>
    <col min="2" max="2" width="54.28515625" customWidth="1"/>
    <col min="3" max="3" width="35.7109375" customWidth="1"/>
    <col min="4" max="4" width="15.42578125" customWidth="1"/>
    <col min="5" max="5" width="34.5703125" customWidth="1"/>
    <col min="6" max="8" width="14" customWidth="1"/>
    <col min="9" max="9" width="15.28515625" customWidth="1"/>
    <col min="10" max="10" width="58.7109375" customWidth="1"/>
  </cols>
  <sheetData>
    <row r="1" spans="1:10" ht="15.75" x14ac:dyDescent="0.25">
      <c r="A1" s="596" t="s">
        <v>303</v>
      </c>
      <c r="B1" s="596"/>
      <c r="C1" s="596"/>
      <c r="D1" s="596"/>
      <c r="E1" s="596"/>
      <c r="F1" s="596"/>
      <c r="G1" s="596"/>
      <c r="H1" s="596"/>
      <c r="I1" s="596"/>
      <c r="J1" s="596"/>
    </row>
    <row r="2" spans="1:10" ht="15.75" x14ac:dyDescent="0.25">
      <c r="A2" s="597" t="s">
        <v>36</v>
      </c>
      <c r="B2" s="597"/>
      <c r="C2" s="597"/>
      <c r="D2" s="597"/>
      <c r="E2" s="597"/>
      <c r="F2" s="597"/>
      <c r="G2" s="597"/>
      <c r="H2" s="597"/>
      <c r="I2" s="597"/>
      <c r="J2" s="597"/>
    </row>
    <row r="3" spans="1:10" ht="15.75" x14ac:dyDescent="0.25">
      <c r="A3" s="598" t="s">
        <v>1355</v>
      </c>
      <c r="B3" s="598"/>
      <c r="C3" s="598"/>
      <c r="D3" s="598"/>
      <c r="E3" s="598"/>
      <c r="F3" s="598"/>
      <c r="G3" s="598"/>
      <c r="H3" s="598"/>
      <c r="I3" s="598"/>
      <c r="J3" s="598"/>
    </row>
    <row r="4" spans="1:10" x14ac:dyDescent="0.25">
      <c r="A4" s="503" t="s">
        <v>0</v>
      </c>
      <c r="B4" s="507" t="s">
        <v>1</v>
      </c>
      <c r="C4" s="507" t="s">
        <v>2</v>
      </c>
      <c r="D4" s="507" t="s">
        <v>59</v>
      </c>
      <c r="E4" s="507" t="s">
        <v>4</v>
      </c>
      <c r="F4" s="608" t="s">
        <v>10</v>
      </c>
      <c r="G4" s="517" t="s">
        <v>1353</v>
      </c>
      <c r="H4" s="517" t="s">
        <v>1354</v>
      </c>
      <c r="I4" s="608" t="s">
        <v>10</v>
      </c>
      <c r="J4" s="507" t="s">
        <v>5</v>
      </c>
    </row>
    <row r="5" spans="1:10" x14ac:dyDescent="0.25">
      <c r="A5" s="503"/>
      <c r="B5" s="507"/>
      <c r="C5" s="507"/>
      <c r="D5" s="507"/>
      <c r="E5" s="507"/>
      <c r="F5" s="567"/>
      <c r="G5" s="519"/>
      <c r="H5" s="519"/>
      <c r="I5" s="567"/>
      <c r="J5" s="507"/>
    </row>
    <row r="6" spans="1:10" x14ac:dyDescent="0.25">
      <c r="A6" s="503"/>
      <c r="B6" s="507"/>
      <c r="C6" s="507"/>
      <c r="D6" s="507"/>
      <c r="E6" s="507"/>
      <c r="F6" s="24" t="s">
        <v>8</v>
      </c>
      <c r="G6" s="126" t="s">
        <v>812</v>
      </c>
      <c r="H6" s="126" t="s">
        <v>812</v>
      </c>
      <c r="I6" s="126" t="s">
        <v>812</v>
      </c>
      <c r="J6" s="507"/>
    </row>
    <row r="7" spans="1:10" x14ac:dyDescent="0.25">
      <c r="A7" s="26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5">
        <v>6</v>
      </c>
      <c r="H7" s="5">
        <v>7</v>
      </c>
      <c r="I7" s="5">
        <v>8</v>
      </c>
      <c r="J7" s="24">
        <v>9</v>
      </c>
    </row>
    <row r="8" spans="1:10" x14ac:dyDescent="0.25">
      <c r="A8" s="507" t="s">
        <v>1356</v>
      </c>
      <c r="B8" s="507"/>
      <c r="C8" s="507"/>
      <c r="D8" s="507"/>
      <c r="E8" s="507"/>
      <c r="F8" s="507"/>
      <c r="G8" s="507"/>
      <c r="H8" s="507"/>
      <c r="I8" s="507"/>
      <c r="J8" s="507"/>
    </row>
    <row r="9" spans="1:10" ht="25.5" x14ac:dyDescent="0.25">
      <c r="B9" s="273" t="s">
        <v>1178</v>
      </c>
      <c r="C9" s="23" t="s">
        <v>1357</v>
      </c>
      <c r="D9" s="24"/>
      <c r="E9" s="24" t="s">
        <v>28</v>
      </c>
      <c r="F9" s="274">
        <v>4287943.2</v>
      </c>
      <c r="G9" s="275"/>
      <c r="H9" s="275"/>
      <c r="I9" s="275">
        <v>4287.8999999999996</v>
      </c>
    </row>
    <row r="10" spans="1:10" x14ac:dyDescent="0.25">
      <c r="A10" s="509" t="s">
        <v>34</v>
      </c>
      <c r="B10" s="509"/>
      <c r="C10" s="509"/>
      <c r="D10" s="509"/>
      <c r="E10" s="509"/>
      <c r="F10" s="1">
        <f>F9</f>
        <v>4287943.2</v>
      </c>
      <c r="G10" s="126" t="e">
        <f>#REF!+#REF!+#REF!+#REF!+#REF!+#REF!</f>
        <v>#REF!</v>
      </c>
      <c r="H10" s="126" t="e">
        <f>#REF!+#REF!+#REF!+#REF!+#REF!+#REF!</f>
        <v>#REF!</v>
      </c>
      <c r="I10" s="126">
        <f>I9</f>
        <v>4287.8999999999996</v>
      </c>
      <c r="J10" s="268"/>
    </row>
    <row r="11" spans="1:10" x14ac:dyDescent="0.25">
      <c r="F11" s="274"/>
    </row>
    <row r="12" spans="1:10" x14ac:dyDescent="0.25">
      <c r="F12" s="274"/>
    </row>
    <row r="14" spans="1:10" x14ac:dyDescent="0.25">
      <c r="F14" t="s">
        <v>1369</v>
      </c>
      <c r="G14" s="276" t="e">
        <f>'АП 1 вн'!#REF!</f>
        <v>#REF!</v>
      </c>
      <c r="I14" s="173" t="e">
        <f>'АП2  - зн'!#REF!</f>
        <v>#REF!</v>
      </c>
    </row>
    <row r="15" spans="1:10" x14ac:dyDescent="0.25">
      <c r="F15" t="s">
        <v>1368</v>
      </c>
      <c r="G15" s="276" t="e">
        <f>'АП2  - зн'!#REF!</f>
        <v>#REF!</v>
      </c>
      <c r="I15" s="173">
        <f>'[2]обоснование стоимости'!$J$12</f>
        <v>1800007.4279999998</v>
      </c>
    </row>
    <row r="16" spans="1:10" x14ac:dyDescent="0.25">
      <c r="F16" t="s">
        <v>1370</v>
      </c>
      <c r="G16" s="276"/>
      <c r="I16" s="173" t="e">
        <f>I14-I15</f>
        <v>#REF!</v>
      </c>
    </row>
    <row r="17" spans="4:9" x14ac:dyDescent="0.25">
      <c r="F17" s="280">
        <v>62515.199999999997</v>
      </c>
      <c r="G17" s="276" t="e">
        <f>G14+G15+G16</f>
        <v>#REF!</v>
      </c>
      <c r="I17" s="173" t="e">
        <f>I16-G18</f>
        <v>#REF!</v>
      </c>
    </row>
    <row r="18" spans="4:9" x14ac:dyDescent="0.25">
      <c r="D18" s="173">
        <f>SUM(F17:F20)</f>
        <v>1608982.8</v>
      </c>
      <c r="F18" s="281">
        <v>646176</v>
      </c>
      <c r="G18" s="173" t="e">
        <f>G17-H18</f>
        <v>#REF!</v>
      </c>
      <c r="H18" s="173">
        <v>15356400</v>
      </c>
      <c r="I18" s="142">
        <v>15356.4</v>
      </c>
    </row>
    <row r="19" spans="4:9" x14ac:dyDescent="0.25">
      <c r="D19">
        <v>1608982.8</v>
      </c>
      <c r="F19" s="281">
        <v>895134</v>
      </c>
      <c r="I19" s="173">
        <v>15356400</v>
      </c>
    </row>
    <row r="20" spans="4:9" x14ac:dyDescent="0.25">
      <c r="F20" s="280">
        <v>5157.6000000000004</v>
      </c>
    </row>
    <row r="21" spans="4:9" x14ac:dyDescent="0.25">
      <c r="E21">
        <v>1</v>
      </c>
      <c r="F21" s="278">
        <v>184358.39999999999</v>
      </c>
    </row>
    <row r="22" spans="4:9" x14ac:dyDescent="0.25">
      <c r="E22">
        <v>2</v>
      </c>
      <c r="F22" s="278">
        <v>1180164</v>
      </c>
      <c r="G22" t="s">
        <v>1371</v>
      </c>
      <c r="H22" s="173" t="e">
        <f>'АП2  - зн'!#REF!</f>
        <v>#REF!</v>
      </c>
    </row>
    <row r="23" spans="4:9" x14ac:dyDescent="0.25">
      <c r="F23" s="279">
        <v>101190</v>
      </c>
      <c r="G23" t="s">
        <v>1372</v>
      </c>
      <c r="H23" s="173" t="e">
        <f>'АП2  - зн'!#REF!</f>
        <v>#REF!</v>
      </c>
    </row>
    <row r="24" spans="4:9" x14ac:dyDescent="0.25">
      <c r="D24" s="173">
        <f>SUM(F21:F27)</f>
        <v>2678960.4</v>
      </c>
      <c r="F24" s="279">
        <v>336135.6</v>
      </c>
      <c r="H24" s="173" t="e">
        <f>H22+H23</f>
        <v>#REF!</v>
      </c>
    </row>
    <row r="25" spans="4:9" x14ac:dyDescent="0.25">
      <c r="D25">
        <v>2678960.4</v>
      </c>
      <c r="F25" s="279">
        <v>569277.6</v>
      </c>
      <c r="H25" s="173" t="e">
        <f>H24-G18</f>
        <v>#REF!</v>
      </c>
    </row>
    <row r="26" spans="4:9" x14ac:dyDescent="0.25">
      <c r="F26" s="279">
        <v>117002.4</v>
      </c>
    </row>
    <row r="27" spans="4:9" x14ac:dyDescent="0.25">
      <c r="F27" s="279">
        <v>190832.4</v>
      </c>
    </row>
    <row r="28" spans="4:9" x14ac:dyDescent="0.25">
      <c r="F28" s="173">
        <f>SUM(F17:F27)</f>
        <v>4287943.2</v>
      </c>
    </row>
  </sheetData>
  <mergeCells count="15">
    <mergeCell ref="A10:E10"/>
    <mergeCell ref="A8:J8"/>
    <mergeCell ref="A1:J1"/>
    <mergeCell ref="A2:J2"/>
    <mergeCell ref="A3:J3"/>
    <mergeCell ref="A4:A6"/>
    <mergeCell ref="B4:B6"/>
    <mergeCell ref="C4:C6"/>
    <mergeCell ref="D4:D6"/>
    <mergeCell ref="E4:E6"/>
    <mergeCell ref="F4:F5"/>
    <mergeCell ref="G4:G5"/>
    <mergeCell ref="H4:H5"/>
    <mergeCell ref="I4:I5"/>
    <mergeCell ref="J4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K68"/>
  <sheetViews>
    <sheetView view="pageBreakPreview" zoomScale="70" zoomScaleNormal="100" zoomScaleSheetLayoutView="70" workbookViewId="0">
      <selection activeCell="H11" sqref="H11"/>
    </sheetView>
  </sheetViews>
  <sheetFormatPr defaultRowHeight="15" x14ac:dyDescent="0.25"/>
  <cols>
    <col min="1" max="1" width="5" style="181" customWidth="1"/>
    <col min="2" max="2" width="16.42578125" style="7" customWidth="1"/>
    <col min="3" max="3" width="36.42578125" style="8" customWidth="1"/>
    <col min="4" max="4" width="7" style="9" customWidth="1"/>
    <col min="5" max="5" width="4.7109375" style="11" customWidth="1"/>
    <col min="6" max="7" width="10.85546875" style="10" hidden="1" customWidth="1"/>
    <col min="8" max="9" width="12.42578125" style="11" customWidth="1"/>
    <col min="10" max="10" width="36.7109375" style="12" customWidth="1"/>
    <col min="11" max="11" width="11.28515625" hidden="1" customWidth="1"/>
    <col min="12" max="13" width="0" hidden="1" customWidth="1"/>
    <col min="14" max="14" width="9.7109375" customWidth="1"/>
  </cols>
  <sheetData>
    <row r="1" spans="1:10" ht="30.6" customHeight="1" x14ac:dyDescent="0.25">
      <c r="A1" s="635" t="s">
        <v>46</v>
      </c>
      <c r="B1" s="635"/>
      <c r="C1" s="635"/>
      <c r="D1" s="635"/>
      <c r="E1" s="635"/>
      <c r="F1" s="635"/>
      <c r="G1" s="635"/>
      <c r="H1" s="635"/>
      <c r="I1" s="635"/>
      <c r="J1" s="635"/>
    </row>
    <row r="2" spans="1:10" ht="19.899999999999999" customHeight="1" x14ac:dyDescent="0.25">
      <c r="A2" s="636" t="s">
        <v>36</v>
      </c>
      <c r="B2" s="636"/>
      <c r="C2" s="636"/>
      <c r="D2" s="636"/>
      <c r="E2" s="636"/>
      <c r="F2" s="636"/>
      <c r="G2" s="636"/>
      <c r="H2" s="636"/>
      <c r="I2" s="636"/>
      <c r="J2" s="636"/>
    </row>
    <row r="3" spans="1:10" ht="61.15" customHeight="1" x14ac:dyDescent="0.25">
      <c r="A3" s="637" t="s">
        <v>840</v>
      </c>
      <c r="B3" s="637"/>
      <c r="C3" s="637"/>
      <c r="D3" s="637"/>
      <c r="E3" s="637"/>
      <c r="F3" s="637"/>
      <c r="G3" s="637"/>
      <c r="H3" s="637"/>
      <c r="I3" s="637"/>
      <c r="J3" s="637"/>
    </row>
    <row r="4" spans="1:10" x14ac:dyDescent="0.25">
      <c r="A4" s="503" t="s">
        <v>0</v>
      </c>
      <c r="B4" s="507" t="s">
        <v>1</v>
      </c>
      <c r="C4" s="507" t="s">
        <v>2</v>
      </c>
      <c r="D4" s="507" t="s">
        <v>59</v>
      </c>
      <c r="E4" s="507" t="s">
        <v>4</v>
      </c>
      <c r="F4" s="631" t="s">
        <v>12</v>
      </c>
      <c r="G4" s="631"/>
      <c r="H4" s="631"/>
      <c r="I4" s="631"/>
      <c r="J4" s="507" t="s">
        <v>5</v>
      </c>
    </row>
    <row r="5" spans="1:10" x14ac:dyDescent="0.25">
      <c r="A5" s="503"/>
      <c r="B5" s="507"/>
      <c r="C5" s="507"/>
      <c r="D5" s="507"/>
      <c r="E5" s="507"/>
      <c r="F5" s="3" t="s">
        <v>9</v>
      </c>
      <c r="G5" s="3" t="s">
        <v>9</v>
      </c>
      <c r="H5" s="4" t="s">
        <v>10</v>
      </c>
      <c r="I5" s="4" t="s">
        <v>10</v>
      </c>
      <c r="J5" s="507"/>
    </row>
    <row r="6" spans="1:10" x14ac:dyDescent="0.25">
      <c r="A6" s="503"/>
      <c r="B6" s="507"/>
      <c r="C6" s="507"/>
      <c r="D6" s="507"/>
      <c r="E6" s="507"/>
      <c r="F6" s="1" t="s">
        <v>11</v>
      </c>
      <c r="G6" s="1" t="s">
        <v>812</v>
      </c>
      <c r="H6" s="24" t="s">
        <v>8</v>
      </c>
      <c r="I6" s="24" t="s">
        <v>812</v>
      </c>
      <c r="J6" s="507"/>
    </row>
    <row r="7" spans="1:10" x14ac:dyDescent="0.25">
      <c r="A7" s="26">
        <v>1</v>
      </c>
      <c r="B7" s="24">
        <v>2</v>
      </c>
      <c r="C7" s="24">
        <v>3</v>
      </c>
      <c r="D7" s="24">
        <v>4</v>
      </c>
      <c r="E7" s="24">
        <v>5</v>
      </c>
      <c r="F7" s="5">
        <v>6</v>
      </c>
      <c r="G7" s="5"/>
      <c r="H7" s="24">
        <v>6</v>
      </c>
      <c r="I7" s="24">
        <v>7</v>
      </c>
      <c r="J7" s="24">
        <v>8</v>
      </c>
    </row>
    <row r="8" spans="1:10" ht="40.15" customHeight="1" x14ac:dyDescent="0.25">
      <c r="A8" s="503" t="s">
        <v>842</v>
      </c>
      <c r="B8" s="503"/>
      <c r="C8" s="503"/>
      <c r="D8" s="503"/>
      <c r="E8" s="503"/>
      <c r="F8" s="503"/>
      <c r="G8" s="503"/>
      <c r="H8" s="503"/>
      <c r="I8" s="503"/>
      <c r="J8" s="503"/>
    </row>
    <row r="9" spans="1:10" ht="40.15" customHeight="1" x14ac:dyDescent="0.25">
      <c r="A9" s="26" t="s">
        <v>6</v>
      </c>
      <c r="B9" s="23" t="s">
        <v>677</v>
      </c>
      <c r="C9" s="23" t="s">
        <v>956</v>
      </c>
      <c r="D9" s="24">
        <v>1</v>
      </c>
      <c r="E9" s="4" t="s">
        <v>16</v>
      </c>
      <c r="F9" s="1">
        <v>213737.09</v>
      </c>
      <c r="G9" s="126">
        <v>213.7</v>
      </c>
      <c r="H9" s="1">
        <f>F9</f>
        <v>213737.09</v>
      </c>
      <c r="I9" s="126">
        <f>G9</f>
        <v>213.7</v>
      </c>
      <c r="J9" s="26"/>
    </row>
    <row r="10" spans="1:10" ht="53.45" customHeight="1" x14ac:dyDescent="0.25">
      <c r="A10" s="235" t="s">
        <v>7</v>
      </c>
      <c r="B10" s="23" t="s">
        <v>853</v>
      </c>
      <c r="C10" s="23" t="s">
        <v>956</v>
      </c>
      <c r="D10" s="24">
        <v>1</v>
      </c>
      <c r="E10" s="4" t="s">
        <v>16</v>
      </c>
      <c r="F10" s="187"/>
      <c r="G10" s="187"/>
      <c r="H10" s="1">
        <v>452709.48602879996</v>
      </c>
      <c r="I10" s="4">
        <v>452.8</v>
      </c>
      <c r="J10" s="24"/>
    </row>
    <row r="11" spans="1:10" ht="53.45" customHeight="1" x14ac:dyDescent="0.25">
      <c r="A11" s="260" t="s">
        <v>820</v>
      </c>
      <c r="B11" s="261" t="s">
        <v>898</v>
      </c>
      <c r="C11" s="261" t="s">
        <v>956</v>
      </c>
      <c r="D11" s="262">
        <v>1</v>
      </c>
      <c r="E11" s="263" t="s">
        <v>16</v>
      </c>
      <c r="F11" s="264"/>
      <c r="G11" s="264"/>
      <c r="H11" s="265"/>
      <c r="I11" s="263"/>
      <c r="J11" s="262"/>
    </row>
    <row r="12" spans="1:10" ht="53.45" customHeight="1" x14ac:dyDescent="0.25">
      <c r="A12" s="235" t="s">
        <v>823</v>
      </c>
      <c r="B12" s="23" t="s">
        <v>54</v>
      </c>
      <c r="C12" s="23" t="s">
        <v>48</v>
      </c>
      <c r="D12" s="4">
        <v>1</v>
      </c>
      <c r="E12" s="4" t="s">
        <v>322</v>
      </c>
      <c r="F12" s="187"/>
      <c r="G12" s="187"/>
      <c r="H12" s="1">
        <v>40000</v>
      </c>
      <c r="I12" s="4">
        <v>40</v>
      </c>
      <c r="J12" s="24"/>
    </row>
    <row r="13" spans="1:10" ht="53.45" customHeight="1" x14ac:dyDescent="0.25">
      <c r="A13" s="235" t="s">
        <v>858</v>
      </c>
      <c r="B13" s="23" t="s">
        <v>54</v>
      </c>
      <c r="C13" s="23" t="s">
        <v>49</v>
      </c>
      <c r="D13" s="4">
        <v>1</v>
      </c>
      <c r="E13" s="4" t="s">
        <v>322</v>
      </c>
      <c r="F13" s="187"/>
      <c r="G13" s="187"/>
      <c r="H13" s="1">
        <v>50000</v>
      </c>
      <c r="I13" s="4">
        <v>50</v>
      </c>
      <c r="J13" s="24"/>
    </row>
    <row r="14" spans="1:10" x14ac:dyDescent="0.25">
      <c r="A14" s="634" t="s">
        <v>313</v>
      </c>
      <c r="B14" s="634"/>
      <c r="C14" s="634"/>
      <c r="D14" s="634"/>
      <c r="E14" s="634"/>
      <c r="F14" s="634"/>
      <c r="G14" s="232">
        <f>SUM(G9:G9)</f>
        <v>213.7</v>
      </c>
      <c r="H14" s="187">
        <f>SUM(H9:H13)</f>
        <v>756446.57602879999</v>
      </c>
      <c r="I14" s="211">
        <f>SUM(I9:I13)</f>
        <v>756.5</v>
      </c>
      <c r="J14" s="13"/>
    </row>
    <row r="15" spans="1:10" ht="54" customHeight="1" x14ac:dyDescent="0.25">
      <c r="A15" s="630" t="s">
        <v>843</v>
      </c>
      <c r="B15" s="630"/>
      <c r="C15" s="630"/>
      <c r="D15" s="630"/>
      <c r="E15" s="630"/>
      <c r="F15" s="630"/>
      <c r="G15" s="630"/>
      <c r="H15" s="630"/>
      <c r="I15" s="630"/>
      <c r="J15" s="630"/>
    </row>
    <row r="16" spans="1:10" x14ac:dyDescent="0.25">
      <c r="A16" s="503" t="s">
        <v>844</v>
      </c>
      <c r="B16" s="503"/>
      <c r="C16" s="503"/>
      <c r="D16" s="503"/>
      <c r="E16" s="503"/>
      <c r="F16" s="503"/>
      <c r="G16" s="503"/>
      <c r="H16" s="503"/>
      <c r="I16" s="503"/>
      <c r="J16" s="503"/>
    </row>
    <row r="17" spans="1:10" x14ac:dyDescent="0.25">
      <c r="A17" s="503" t="s">
        <v>848</v>
      </c>
      <c r="B17" s="497" t="s">
        <v>821</v>
      </c>
      <c r="C17" s="13" t="s">
        <v>22</v>
      </c>
      <c r="D17" s="13"/>
      <c r="E17" s="13"/>
      <c r="F17" s="633">
        <f>H17/D18</f>
        <v>1812.5076923076922</v>
      </c>
      <c r="G17" s="633">
        <f>I17/D18</f>
        <v>1.8123076923076922</v>
      </c>
      <c r="H17" s="627">
        <v>235626</v>
      </c>
      <c r="I17" s="502">
        <v>235.6</v>
      </c>
      <c r="J17" s="497" t="s">
        <v>769</v>
      </c>
    </row>
    <row r="18" spans="1:10" ht="15.75" x14ac:dyDescent="0.25">
      <c r="A18" s="503"/>
      <c r="B18" s="497"/>
      <c r="C18" s="13" t="s">
        <v>13</v>
      </c>
      <c r="D18" s="24">
        <v>130</v>
      </c>
      <c r="E18" s="4" t="s">
        <v>28</v>
      </c>
      <c r="F18" s="633"/>
      <c r="G18" s="633"/>
      <c r="H18" s="627"/>
      <c r="I18" s="502"/>
      <c r="J18" s="497"/>
    </row>
    <row r="19" spans="1:10" ht="15.75" x14ac:dyDescent="0.25">
      <c r="A19" s="503"/>
      <c r="B19" s="497"/>
      <c r="C19" s="13" t="s">
        <v>14</v>
      </c>
      <c r="D19" s="24">
        <v>130</v>
      </c>
      <c r="E19" s="4" t="s">
        <v>28</v>
      </c>
      <c r="F19" s="633"/>
      <c r="G19" s="633"/>
      <c r="H19" s="627"/>
      <c r="I19" s="502"/>
      <c r="J19" s="497"/>
    </row>
    <row r="20" spans="1:10" x14ac:dyDescent="0.25">
      <c r="A20" s="503"/>
      <c r="B20" s="497"/>
      <c r="C20" s="13" t="s">
        <v>767</v>
      </c>
      <c r="D20" s="24">
        <v>24</v>
      </c>
      <c r="E20" s="87" t="s">
        <v>17</v>
      </c>
      <c r="F20" s="633"/>
      <c r="G20" s="633"/>
      <c r="H20" s="627"/>
      <c r="I20" s="502"/>
      <c r="J20" s="497"/>
    </row>
    <row r="21" spans="1:10" x14ac:dyDescent="0.25">
      <c r="A21" s="503"/>
      <c r="B21" s="497"/>
      <c r="C21" s="13" t="s">
        <v>768</v>
      </c>
      <c r="D21" s="24">
        <v>24</v>
      </c>
      <c r="E21" s="87" t="s">
        <v>17</v>
      </c>
      <c r="F21" s="633"/>
      <c r="G21" s="633"/>
      <c r="H21" s="627"/>
      <c r="I21" s="502"/>
      <c r="J21" s="497"/>
    </row>
    <row r="22" spans="1:10" ht="57" customHeight="1" x14ac:dyDescent="0.25">
      <c r="A22" s="503"/>
      <c r="B22" s="497"/>
      <c r="C22" s="13" t="s">
        <v>15</v>
      </c>
      <c r="D22" s="24">
        <v>3</v>
      </c>
      <c r="E22" s="24" t="s">
        <v>16</v>
      </c>
      <c r="F22" s="633"/>
      <c r="G22" s="633"/>
      <c r="H22" s="627"/>
      <c r="I22" s="502"/>
      <c r="J22" s="497"/>
    </row>
    <row r="23" spans="1:10" x14ac:dyDescent="0.25">
      <c r="A23" s="503" t="s">
        <v>849</v>
      </c>
      <c r="B23" s="497" t="s">
        <v>779</v>
      </c>
      <c r="C23" s="497" t="s">
        <v>22</v>
      </c>
      <c r="D23" s="497"/>
      <c r="E23" s="497"/>
      <c r="F23" s="259"/>
      <c r="G23" s="633"/>
      <c r="H23" s="627">
        <v>268352.40000000002</v>
      </c>
      <c r="I23" s="502">
        <v>268.39999999999998</v>
      </c>
      <c r="J23" s="507" t="s">
        <v>771</v>
      </c>
    </row>
    <row r="24" spans="1:10" ht="15.75" x14ac:dyDescent="0.25">
      <c r="A24" s="503"/>
      <c r="B24" s="497"/>
      <c r="C24" s="13" t="s">
        <v>13</v>
      </c>
      <c r="D24" s="24">
        <v>100</v>
      </c>
      <c r="E24" s="4" t="s">
        <v>28</v>
      </c>
      <c r="F24" s="114"/>
      <c r="G24" s="633"/>
      <c r="H24" s="627"/>
      <c r="I24" s="502"/>
      <c r="J24" s="507"/>
    </row>
    <row r="25" spans="1:10" ht="99.6" customHeight="1" x14ac:dyDescent="0.25">
      <c r="A25" s="503"/>
      <c r="B25" s="497"/>
      <c r="C25" s="13" t="s">
        <v>15</v>
      </c>
      <c r="D25" s="24">
        <v>2</v>
      </c>
      <c r="E25" s="24" t="s">
        <v>16</v>
      </c>
      <c r="F25" s="114"/>
      <c r="G25" s="633"/>
      <c r="H25" s="627"/>
      <c r="I25" s="502"/>
      <c r="J25" s="507"/>
    </row>
    <row r="26" spans="1:10" ht="25.5" x14ac:dyDescent="0.25">
      <c r="A26" s="503"/>
      <c r="B26" s="497"/>
      <c r="C26" s="13" t="s">
        <v>776</v>
      </c>
      <c r="D26" s="24">
        <v>11</v>
      </c>
      <c r="E26" s="4" t="s">
        <v>16</v>
      </c>
      <c r="F26" s="114"/>
      <c r="G26" s="633"/>
      <c r="H26" s="627"/>
      <c r="I26" s="502"/>
      <c r="J26" s="24"/>
    </row>
    <row r="27" spans="1:10" ht="89.25" x14ac:dyDescent="0.25">
      <c r="A27" s="503"/>
      <c r="B27" s="497"/>
      <c r="C27" s="13" t="s">
        <v>60</v>
      </c>
      <c r="D27" s="24">
        <v>100</v>
      </c>
      <c r="E27" s="4" t="s">
        <v>28</v>
      </c>
      <c r="F27" s="114"/>
      <c r="G27" s="633"/>
      <c r="H27" s="627"/>
      <c r="I27" s="502"/>
      <c r="J27" s="13" t="s">
        <v>780</v>
      </c>
    </row>
    <row r="28" spans="1:10" ht="51" x14ac:dyDescent="0.25">
      <c r="A28" s="503" t="s">
        <v>850</v>
      </c>
      <c r="B28" s="497" t="s">
        <v>782</v>
      </c>
      <c r="C28" s="13" t="s">
        <v>781</v>
      </c>
      <c r="D28" s="13"/>
      <c r="E28" s="13"/>
      <c r="F28" s="259"/>
      <c r="G28" s="259"/>
      <c r="H28" s="627">
        <v>147810</v>
      </c>
      <c r="I28" s="502">
        <v>147.80000000000001</v>
      </c>
      <c r="J28" s="13" t="s">
        <v>23</v>
      </c>
    </row>
    <row r="29" spans="1:10" ht="25.5" x14ac:dyDescent="0.25">
      <c r="A29" s="503"/>
      <c r="B29" s="497"/>
      <c r="C29" s="13" t="s">
        <v>783</v>
      </c>
      <c r="D29" s="24">
        <v>5.3</v>
      </c>
      <c r="E29" s="24" t="s">
        <v>35</v>
      </c>
      <c r="F29" s="114"/>
      <c r="G29" s="114"/>
      <c r="H29" s="627"/>
      <c r="I29" s="502"/>
      <c r="J29" s="13" t="s">
        <v>784</v>
      </c>
    </row>
    <row r="30" spans="1:10" ht="15.75" x14ac:dyDescent="0.25">
      <c r="A30" s="503"/>
      <c r="B30" s="497"/>
      <c r="C30" s="13" t="s">
        <v>13</v>
      </c>
      <c r="D30" s="24">
        <v>56</v>
      </c>
      <c r="E30" s="4" t="s">
        <v>28</v>
      </c>
      <c r="F30" s="114"/>
      <c r="G30" s="114"/>
      <c r="H30" s="627"/>
      <c r="I30" s="502"/>
      <c r="J30" s="13" t="s">
        <v>785</v>
      </c>
    </row>
    <row r="31" spans="1:10" ht="119.45" customHeight="1" x14ac:dyDescent="0.25">
      <c r="A31" s="503"/>
      <c r="B31" s="497"/>
      <c r="C31" s="13" t="s">
        <v>14</v>
      </c>
      <c r="D31" s="24">
        <v>56</v>
      </c>
      <c r="E31" s="4" t="s">
        <v>28</v>
      </c>
      <c r="F31" s="114"/>
      <c r="G31" s="114"/>
      <c r="H31" s="627"/>
      <c r="I31" s="502"/>
      <c r="J31" s="23" t="s">
        <v>786</v>
      </c>
    </row>
    <row r="32" spans="1:10" ht="25.5" x14ac:dyDescent="0.25">
      <c r="A32" s="503"/>
      <c r="B32" s="497"/>
      <c r="C32" s="13" t="s">
        <v>787</v>
      </c>
      <c r="D32" s="24">
        <v>1</v>
      </c>
      <c r="E32" s="24" t="s">
        <v>35</v>
      </c>
      <c r="F32" s="114"/>
      <c r="G32" s="114"/>
      <c r="H32" s="627"/>
      <c r="I32" s="502"/>
      <c r="J32" s="23" t="s">
        <v>789</v>
      </c>
    </row>
    <row r="33" spans="1:10" ht="25.5" x14ac:dyDescent="0.25">
      <c r="A33" s="503"/>
      <c r="B33" s="497"/>
      <c r="C33" s="13" t="s">
        <v>788</v>
      </c>
      <c r="D33" s="24">
        <v>3</v>
      </c>
      <c r="E33" s="24" t="s">
        <v>16</v>
      </c>
      <c r="F33" s="114"/>
      <c r="G33" s="114"/>
      <c r="H33" s="627"/>
      <c r="I33" s="502"/>
      <c r="J33" s="23" t="s">
        <v>790</v>
      </c>
    </row>
    <row r="34" spans="1:10" ht="49.9" customHeight="1" x14ac:dyDescent="0.25">
      <c r="A34" s="509" t="s">
        <v>845</v>
      </c>
      <c r="B34" s="509"/>
      <c r="C34" s="509"/>
      <c r="D34" s="509"/>
      <c r="E34" s="509"/>
      <c r="F34" s="509"/>
      <c r="G34" s="27"/>
      <c r="H34" s="1">
        <f>SUM(H17:H33)</f>
        <v>651788.4</v>
      </c>
      <c r="I34" s="126">
        <f>SUM(I17:I33)</f>
        <v>651.79999999999995</v>
      </c>
      <c r="J34" s="23" t="s">
        <v>11</v>
      </c>
    </row>
    <row r="35" spans="1:10" ht="42.6" customHeight="1" x14ac:dyDescent="0.25">
      <c r="A35" s="507" t="s">
        <v>846</v>
      </c>
      <c r="B35" s="507"/>
      <c r="C35" s="507"/>
      <c r="D35" s="507"/>
      <c r="E35" s="507"/>
      <c r="F35" s="507"/>
      <c r="G35" s="507"/>
      <c r="H35" s="507"/>
      <c r="I35" s="507"/>
      <c r="J35" s="507"/>
    </row>
    <row r="36" spans="1:10" ht="88.9" customHeight="1" x14ac:dyDescent="0.25">
      <c r="A36" s="520" t="s">
        <v>851</v>
      </c>
      <c r="B36" s="632" t="s">
        <v>27</v>
      </c>
      <c r="C36" s="70" t="s">
        <v>30</v>
      </c>
      <c r="D36" s="188"/>
      <c r="E36" s="4"/>
      <c r="F36" s="3"/>
      <c r="G36" s="3"/>
      <c r="H36" s="628">
        <v>159495.20000000001</v>
      </c>
      <c r="I36" s="510">
        <v>159.5</v>
      </c>
      <c r="J36" s="631"/>
    </row>
    <row r="37" spans="1:10" ht="39" x14ac:dyDescent="0.25">
      <c r="A37" s="520"/>
      <c r="B37" s="632"/>
      <c r="C37" s="70" t="s">
        <v>31</v>
      </c>
      <c r="D37" s="4">
        <v>100</v>
      </c>
      <c r="E37" s="4" t="s">
        <v>28</v>
      </c>
      <c r="F37" s="187"/>
      <c r="G37" s="187"/>
      <c r="H37" s="628"/>
      <c r="I37" s="510"/>
      <c r="J37" s="631"/>
    </row>
    <row r="38" spans="1:10" ht="64.900000000000006" customHeight="1" x14ac:dyDescent="0.25">
      <c r="A38" s="520"/>
      <c r="B38" s="632"/>
      <c r="C38" s="70" t="s">
        <v>29</v>
      </c>
      <c r="D38" s="188">
        <v>16</v>
      </c>
      <c r="E38" s="4" t="s">
        <v>753</v>
      </c>
      <c r="F38" s="3"/>
      <c r="G38" s="3"/>
      <c r="H38" s="628"/>
      <c r="I38" s="510"/>
      <c r="J38" s="631"/>
    </row>
    <row r="39" spans="1:10" ht="38.25" x14ac:dyDescent="0.25">
      <c r="A39" s="520" t="s">
        <v>852</v>
      </c>
      <c r="B39" s="497" t="s">
        <v>27</v>
      </c>
      <c r="C39" s="13" t="s">
        <v>32</v>
      </c>
      <c r="D39" s="188"/>
      <c r="E39" s="4"/>
      <c r="F39" s="3"/>
      <c r="G39" s="3"/>
      <c r="H39" s="628">
        <v>318990.40000000002</v>
      </c>
      <c r="I39" s="510">
        <v>319</v>
      </c>
      <c r="J39" s="631"/>
    </row>
    <row r="40" spans="1:10" ht="51" x14ac:dyDescent="0.25">
      <c r="A40" s="520"/>
      <c r="B40" s="497"/>
      <c r="C40" s="13" t="s">
        <v>33</v>
      </c>
      <c r="D40" s="4">
        <v>200</v>
      </c>
      <c r="E40" s="4" t="s">
        <v>28</v>
      </c>
      <c r="F40" s="187"/>
      <c r="G40" s="187"/>
      <c r="H40" s="628"/>
      <c r="I40" s="510"/>
      <c r="J40" s="631"/>
    </row>
    <row r="41" spans="1:10" ht="46.9" customHeight="1" x14ac:dyDescent="0.25">
      <c r="A41" s="520"/>
      <c r="B41" s="497"/>
      <c r="C41" s="13" t="s">
        <v>29</v>
      </c>
      <c r="D41" s="4">
        <v>32</v>
      </c>
      <c r="E41" s="4" t="s">
        <v>753</v>
      </c>
      <c r="F41" s="187"/>
      <c r="G41" s="187"/>
      <c r="H41" s="628"/>
      <c r="I41" s="510"/>
      <c r="J41" s="631"/>
    </row>
    <row r="42" spans="1:10" ht="92.45" customHeight="1" x14ac:dyDescent="0.25">
      <c r="A42" s="520" t="s">
        <v>592</v>
      </c>
      <c r="B42" s="23" t="s">
        <v>665</v>
      </c>
      <c r="C42" s="13" t="s">
        <v>666</v>
      </c>
      <c r="D42" s="4"/>
      <c r="E42" s="4"/>
      <c r="F42" s="187"/>
      <c r="G42" s="187"/>
      <c r="H42" s="628">
        <f>F43</f>
        <v>17162.400000000001</v>
      </c>
      <c r="I42" s="510">
        <v>17.2</v>
      </c>
      <c r="J42" s="631"/>
    </row>
    <row r="43" spans="1:10" x14ac:dyDescent="0.25">
      <c r="A43" s="520"/>
      <c r="B43" s="507" t="s">
        <v>704</v>
      </c>
      <c r="C43" s="13" t="s">
        <v>702</v>
      </c>
      <c r="D43" s="4">
        <v>1</v>
      </c>
      <c r="E43" s="4" t="s">
        <v>16</v>
      </c>
      <c r="F43" s="628">
        <v>17162.400000000001</v>
      </c>
      <c r="G43" s="187"/>
      <c r="H43" s="628"/>
      <c r="I43" s="510"/>
      <c r="J43" s="631"/>
    </row>
    <row r="44" spans="1:10" ht="38.25" x14ac:dyDescent="0.25">
      <c r="A44" s="520"/>
      <c r="B44" s="507"/>
      <c r="C44" s="13" t="s">
        <v>703</v>
      </c>
      <c r="D44" s="4">
        <v>1</v>
      </c>
      <c r="E44" s="4" t="s">
        <v>16</v>
      </c>
      <c r="F44" s="628"/>
      <c r="G44" s="187"/>
      <c r="H44" s="628"/>
      <c r="I44" s="510"/>
      <c r="J44" s="631"/>
    </row>
    <row r="45" spans="1:10" x14ac:dyDescent="0.25">
      <c r="A45" s="509" t="s">
        <v>847</v>
      </c>
      <c r="B45" s="509"/>
      <c r="C45" s="509"/>
      <c r="D45" s="509"/>
      <c r="E45" s="509"/>
      <c r="F45" s="509"/>
      <c r="G45" s="27"/>
      <c r="H45" s="1">
        <f>H39+H36+H42</f>
        <v>495648.00000000006</v>
      </c>
      <c r="I45" s="126">
        <f>SUM(I36:I44)</f>
        <v>495.7</v>
      </c>
      <c r="J45" s="13"/>
    </row>
    <row r="46" spans="1:10" x14ac:dyDescent="0.25">
      <c r="A46" s="509" t="s">
        <v>323</v>
      </c>
      <c r="B46" s="509"/>
      <c r="C46" s="509"/>
      <c r="D46" s="509"/>
      <c r="E46" s="509"/>
      <c r="F46" s="509"/>
      <c r="G46" s="27"/>
      <c r="H46" s="1">
        <f>H45+H34</f>
        <v>1147436.4000000001</v>
      </c>
      <c r="I46" s="1">
        <f>I45+I34</f>
        <v>1147.5</v>
      </c>
      <c r="J46" s="13"/>
    </row>
    <row r="47" spans="1:10" ht="28.15" customHeight="1" x14ac:dyDescent="0.25">
      <c r="A47" s="630" t="s">
        <v>854</v>
      </c>
      <c r="B47" s="630"/>
      <c r="C47" s="630"/>
      <c r="D47" s="630"/>
      <c r="E47" s="630"/>
      <c r="F47" s="630"/>
      <c r="G47" s="630"/>
      <c r="H47" s="630"/>
      <c r="I47" s="630"/>
      <c r="J47" s="630"/>
    </row>
    <row r="48" spans="1:10" ht="25.5" x14ac:dyDescent="0.25">
      <c r="A48" s="503" t="s">
        <v>625</v>
      </c>
      <c r="B48" s="497" t="s">
        <v>679</v>
      </c>
      <c r="C48" s="13" t="s">
        <v>61</v>
      </c>
      <c r="D48" s="24">
        <v>1</v>
      </c>
      <c r="E48" s="24" t="s">
        <v>16</v>
      </c>
      <c r="F48" s="627">
        <v>477600</v>
      </c>
      <c r="G48" s="1"/>
      <c r="H48" s="627">
        <v>477600</v>
      </c>
      <c r="I48" s="502">
        <v>477.6</v>
      </c>
      <c r="J48" s="13" t="s">
        <v>735</v>
      </c>
    </row>
    <row r="49" spans="1:10" x14ac:dyDescent="0.25">
      <c r="A49" s="503"/>
      <c r="B49" s="497"/>
      <c r="C49" s="13" t="s">
        <v>734</v>
      </c>
      <c r="D49" s="24">
        <v>4</v>
      </c>
      <c r="E49" s="24" t="s">
        <v>16</v>
      </c>
      <c r="F49" s="627"/>
      <c r="G49" s="1"/>
      <c r="H49" s="627"/>
      <c r="I49" s="502"/>
      <c r="J49" s="13" t="s">
        <v>736</v>
      </c>
    </row>
    <row r="50" spans="1:10" ht="25.5" x14ac:dyDescent="0.25">
      <c r="A50" s="26" t="s">
        <v>626</v>
      </c>
      <c r="B50" s="23" t="s">
        <v>737</v>
      </c>
      <c r="C50" s="13" t="s">
        <v>738</v>
      </c>
      <c r="D50" s="24">
        <v>1</v>
      </c>
      <c r="E50" s="24" t="s">
        <v>16</v>
      </c>
      <c r="F50" s="1">
        <v>17250</v>
      </c>
      <c r="G50" s="1"/>
      <c r="H50" s="1">
        <v>17250</v>
      </c>
      <c r="I50" s="126">
        <v>17.3</v>
      </c>
      <c r="J50" s="13" t="s">
        <v>739</v>
      </c>
    </row>
    <row r="51" spans="1:10" x14ac:dyDescent="0.25">
      <c r="A51" s="503" t="s">
        <v>627</v>
      </c>
      <c r="B51" s="497" t="s">
        <v>677</v>
      </c>
      <c r="C51" s="13" t="s">
        <v>61</v>
      </c>
      <c r="D51" s="85">
        <v>1</v>
      </c>
      <c r="E51" s="24" t="s">
        <v>16</v>
      </c>
      <c r="F51" s="1">
        <v>497200</v>
      </c>
      <c r="G51" s="1"/>
      <c r="H51" s="627">
        <f>F51+F52</f>
        <v>515396.4</v>
      </c>
      <c r="I51" s="502">
        <v>515.4</v>
      </c>
      <c r="J51" s="13"/>
    </row>
    <row r="52" spans="1:10" x14ac:dyDescent="0.25">
      <c r="A52" s="503"/>
      <c r="B52" s="497"/>
      <c r="C52" s="13" t="s">
        <v>734</v>
      </c>
      <c r="D52" s="85">
        <v>3</v>
      </c>
      <c r="E52" s="24" t="s">
        <v>16</v>
      </c>
      <c r="F52" s="1">
        <v>18196.400000000001</v>
      </c>
      <c r="G52" s="1"/>
      <c r="H52" s="627"/>
      <c r="I52" s="502"/>
      <c r="J52" s="13" t="s">
        <v>740</v>
      </c>
    </row>
    <row r="53" spans="1:10" ht="25.5" x14ac:dyDescent="0.25">
      <c r="A53" s="503" t="s">
        <v>628</v>
      </c>
      <c r="B53" s="497" t="s">
        <v>807</v>
      </c>
      <c r="C53" s="23" t="s">
        <v>808</v>
      </c>
      <c r="D53" s="24">
        <v>8.1999999999999993</v>
      </c>
      <c r="E53" s="24" t="s">
        <v>28</v>
      </c>
      <c r="F53" s="1"/>
      <c r="G53" s="1"/>
      <c r="H53" s="627">
        <v>41508</v>
      </c>
      <c r="I53" s="502">
        <v>41.5</v>
      </c>
      <c r="J53" s="507" t="s">
        <v>811</v>
      </c>
    </row>
    <row r="54" spans="1:10" ht="25.5" x14ac:dyDescent="0.25">
      <c r="A54" s="503"/>
      <c r="B54" s="497"/>
      <c r="C54" s="23" t="s">
        <v>809</v>
      </c>
      <c r="D54" s="24">
        <v>20.2</v>
      </c>
      <c r="E54" s="24" t="s">
        <v>810</v>
      </c>
      <c r="F54" s="1"/>
      <c r="G54" s="1"/>
      <c r="H54" s="627"/>
      <c r="I54" s="502"/>
      <c r="J54" s="507"/>
    </row>
    <row r="55" spans="1:10" x14ac:dyDescent="0.25">
      <c r="A55" s="509" t="s">
        <v>836</v>
      </c>
      <c r="B55" s="509"/>
      <c r="C55" s="509"/>
      <c r="D55" s="509"/>
      <c r="E55" s="509"/>
      <c r="F55" s="509"/>
      <c r="G55" s="27"/>
      <c r="H55" s="1">
        <f>SUM(H48:H54)</f>
        <v>1051754.3999999999</v>
      </c>
      <c r="I55" s="126">
        <f>SUM(I48:I54)</f>
        <v>1051.8</v>
      </c>
      <c r="J55" s="86"/>
    </row>
    <row r="56" spans="1:10" ht="67.150000000000006" customHeight="1" x14ac:dyDescent="0.25">
      <c r="A56" s="629" t="s">
        <v>855</v>
      </c>
      <c r="B56" s="629"/>
      <c r="C56" s="629"/>
      <c r="D56" s="629"/>
      <c r="E56" s="629"/>
      <c r="F56" s="629"/>
      <c r="G56" s="629"/>
      <c r="H56" s="629"/>
      <c r="I56" s="629"/>
      <c r="J56" s="629"/>
    </row>
    <row r="57" spans="1:10" ht="18" customHeight="1" x14ac:dyDescent="0.25">
      <c r="A57" s="629" t="s">
        <v>888</v>
      </c>
      <c r="B57" s="629"/>
      <c r="C57" s="629"/>
      <c r="D57" s="629"/>
      <c r="E57" s="629"/>
      <c r="F57" s="629"/>
      <c r="G57" s="629"/>
      <c r="H57" s="629"/>
      <c r="I57" s="629"/>
      <c r="J57" s="629"/>
    </row>
    <row r="58" spans="1:10" ht="26.45" customHeight="1" x14ac:dyDescent="0.25">
      <c r="A58" s="503" t="s">
        <v>631</v>
      </c>
      <c r="B58" s="497" t="s">
        <v>765</v>
      </c>
      <c r="C58" s="23" t="s">
        <v>52</v>
      </c>
      <c r="D58" s="24">
        <v>16</v>
      </c>
      <c r="E58" s="24" t="s">
        <v>51</v>
      </c>
      <c r="F58" s="627">
        <v>67450.8</v>
      </c>
      <c r="G58" s="627">
        <f>F58+F59</f>
        <v>67450.8</v>
      </c>
      <c r="H58" s="627">
        <f>G58+G59</f>
        <v>67450.8</v>
      </c>
      <c r="I58" s="502">
        <v>67.400000000000006</v>
      </c>
      <c r="J58" s="497" t="s">
        <v>766</v>
      </c>
    </row>
    <row r="59" spans="1:10" ht="25.5" x14ac:dyDescent="0.25">
      <c r="A59" s="503"/>
      <c r="B59" s="497"/>
      <c r="C59" s="23" t="s">
        <v>50</v>
      </c>
      <c r="D59" s="24">
        <v>26</v>
      </c>
      <c r="E59" s="24" t="s">
        <v>51</v>
      </c>
      <c r="F59" s="627"/>
      <c r="G59" s="627"/>
      <c r="H59" s="627"/>
      <c r="I59" s="502"/>
      <c r="J59" s="497"/>
    </row>
    <row r="60" spans="1:10" ht="25.5" x14ac:dyDescent="0.25">
      <c r="A60" s="26" t="s">
        <v>632</v>
      </c>
      <c r="B60" s="23" t="s">
        <v>54</v>
      </c>
      <c r="C60" s="23" t="s">
        <v>642</v>
      </c>
      <c r="D60" s="24"/>
      <c r="E60" s="24" t="s">
        <v>51</v>
      </c>
      <c r="F60" s="1"/>
      <c r="G60" s="1">
        <v>25000</v>
      </c>
      <c r="H60" s="1">
        <v>25000</v>
      </c>
      <c r="I60" s="126">
        <v>25</v>
      </c>
      <c r="J60" s="13"/>
    </row>
    <row r="61" spans="1:10" x14ac:dyDescent="0.25">
      <c r="A61" s="509" t="s">
        <v>856</v>
      </c>
      <c r="B61" s="509"/>
      <c r="C61" s="509"/>
      <c r="D61" s="24">
        <f>SUM(D56:D60)</f>
        <v>42</v>
      </c>
      <c r="E61" s="13"/>
      <c r="F61" s="13"/>
      <c r="G61" s="1">
        <f>SUM(G56:G59)+G60</f>
        <v>92450.8</v>
      </c>
      <c r="H61" s="1">
        <f>SUM(H58)+H60</f>
        <v>92450.8</v>
      </c>
      <c r="I61" s="126">
        <f>SUM(I58:I60)</f>
        <v>92.4</v>
      </c>
      <c r="J61" s="13"/>
    </row>
    <row r="62" spans="1:10" x14ac:dyDescent="0.25">
      <c r="A62" s="626" t="s">
        <v>889</v>
      </c>
      <c r="B62" s="626"/>
      <c r="C62" s="626"/>
      <c r="D62" s="626"/>
      <c r="E62" s="626"/>
      <c r="F62" s="626"/>
      <c r="G62" s="626"/>
      <c r="H62" s="626"/>
      <c r="I62" s="626"/>
      <c r="J62" s="626"/>
    </row>
    <row r="63" spans="1:10" ht="14.45" customHeight="1" x14ac:dyDescent="0.25">
      <c r="A63" s="503" t="s">
        <v>887</v>
      </c>
      <c r="B63" s="497" t="s">
        <v>754</v>
      </c>
      <c r="C63" s="23" t="s">
        <v>237</v>
      </c>
      <c r="D63" s="14"/>
      <c r="E63" s="14"/>
      <c r="F63" s="628">
        <v>103354.8</v>
      </c>
      <c r="G63" s="627">
        <f>F63</f>
        <v>103354.8</v>
      </c>
      <c r="H63" s="627">
        <f>G63</f>
        <v>103354.8</v>
      </c>
      <c r="I63" s="599">
        <v>103.4</v>
      </c>
      <c r="J63" s="507" t="s">
        <v>755</v>
      </c>
    </row>
    <row r="64" spans="1:10" ht="15.75" x14ac:dyDescent="0.25">
      <c r="A64" s="503"/>
      <c r="B64" s="497"/>
      <c r="C64" s="23" t="s">
        <v>239</v>
      </c>
      <c r="D64" s="24">
        <v>154</v>
      </c>
      <c r="E64" s="24" t="s">
        <v>28</v>
      </c>
      <c r="F64" s="628"/>
      <c r="G64" s="627"/>
      <c r="H64" s="627"/>
      <c r="I64" s="599"/>
      <c r="J64" s="507"/>
    </row>
    <row r="65" spans="1:10" ht="22.9" customHeight="1" x14ac:dyDescent="0.25">
      <c r="A65" s="503"/>
      <c r="B65" s="497"/>
      <c r="C65" s="13" t="s">
        <v>240</v>
      </c>
      <c r="D65" s="24">
        <v>154</v>
      </c>
      <c r="E65" s="24" t="s">
        <v>28</v>
      </c>
      <c r="F65" s="628"/>
      <c r="G65" s="627"/>
      <c r="H65" s="627"/>
      <c r="I65" s="599"/>
      <c r="J65" s="507"/>
    </row>
    <row r="66" spans="1:10" x14ac:dyDescent="0.25">
      <c r="A66" s="509" t="s">
        <v>890</v>
      </c>
      <c r="B66" s="509"/>
      <c r="C66" s="509"/>
      <c r="D66" s="24">
        <f>SUM(D61:D65)</f>
        <v>350</v>
      </c>
      <c r="E66" s="13"/>
      <c r="F66" s="13"/>
      <c r="G66" s="1">
        <f>SUM(G61:G64)+G65</f>
        <v>195805.6</v>
      </c>
      <c r="H66" s="1">
        <f>SUM(H63)+H65</f>
        <v>103354.8</v>
      </c>
      <c r="I66" s="126">
        <f>SUM(I63:I65)</f>
        <v>103.4</v>
      </c>
      <c r="J66" s="13"/>
    </row>
    <row r="67" spans="1:10" x14ac:dyDescent="0.25">
      <c r="A67" s="509" t="s">
        <v>509</v>
      </c>
      <c r="B67" s="509"/>
      <c r="C67" s="509"/>
      <c r="D67" s="24"/>
      <c r="E67" s="13"/>
      <c r="F67" s="13"/>
      <c r="G67" s="1">
        <f>SUM(G62:G65)+G66</f>
        <v>299160.40000000002</v>
      </c>
      <c r="H67" s="1">
        <f>H66+H61</f>
        <v>195805.6</v>
      </c>
      <c r="I67" s="1">
        <f>I66+I61</f>
        <v>195.8</v>
      </c>
      <c r="J67" s="13"/>
    </row>
    <row r="68" spans="1:10" x14ac:dyDescent="0.25">
      <c r="A68" s="509" t="s">
        <v>34</v>
      </c>
      <c r="B68" s="509"/>
      <c r="C68" s="509"/>
      <c r="D68" s="509"/>
      <c r="E68" s="509"/>
      <c r="F68" s="509"/>
      <c r="G68" s="27"/>
      <c r="H68" s="1">
        <f>H67+H55+H46+H14</f>
        <v>3151442.9760288005</v>
      </c>
      <c r="I68" s="1">
        <f>I67+I55+I46+I14</f>
        <v>3151.6</v>
      </c>
      <c r="J68" s="13"/>
    </row>
  </sheetData>
  <mergeCells count="89">
    <mergeCell ref="J17:J22"/>
    <mergeCell ref="A1:J1"/>
    <mergeCell ref="A2:J2"/>
    <mergeCell ref="A3:J3"/>
    <mergeCell ref="A4:A6"/>
    <mergeCell ref="B4:B6"/>
    <mergeCell ref="C4:C6"/>
    <mergeCell ref="D4:D6"/>
    <mergeCell ref="E4:E6"/>
    <mergeCell ref="F4:I4"/>
    <mergeCell ref="J4:J6"/>
    <mergeCell ref="J23:J25"/>
    <mergeCell ref="A15:J15"/>
    <mergeCell ref="A16:J16"/>
    <mergeCell ref="A8:J8"/>
    <mergeCell ref="A28:A33"/>
    <mergeCell ref="B28:B33"/>
    <mergeCell ref="H28:H33"/>
    <mergeCell ref="I28:I33"/>
    <mergeCell ref="A14:F14"/>
    <mergeCell ref="A17:A22"/>
    <mergeCell ref="B17:B22"/>
    <mergeCell ref="F17:F22"/>
    <mergeCell ref="G17:G22"/>
    <mergeCell ref="H17:H22"/>
    <mergeCell ref="I17:I22"/>
    <mergeCell ref="A23:A27"/>
    <mergeCell ref="B23:B27"/>
    <mergeCell ref="C23:E23"/>
    <mergeCell ref="G23:G27"/>
    <mergeCell ref="H23:H27"/>
    <mergeCell ref="I23:I27"/>
    <mergeCell ref="A34:F34"/>
    <mergeCell ref="A35:J35"/>
    <mergeCell ref="A36:A38"/>
    <mergeCell ref="B36:B38"/>
    <mergeCell ref="H36:H38"/>
    <mergeCell ref="I36:I38"/>
    <mergeCell ref="J36:J38"/>
    <mergeCell ref="A39:A41"/>
    <mergeCell ref="B39:B41"/>
    <mergeCell ref="H39:H41"/>
    <mergeCell ref="I39:I41"/>
    <mergeCell ref="J39:J41"/>
    <mergeCell ref="F43:F44"/>
    <mergeCell ref="A45:F45"/>
    <mergeCell ref="A46:F46"/>
    <mergeCell ref="A47:J47"/>
    <mergeCell ref="A48:A49"/>
    <mergeCell ref="B48:B49"/>
    <mergeCell ref="F48:F49"/>
    <mergeCell ref="H48:H49"/>
    <mergeCell ref="I48:I49"/>
    <mergeCell ref="A42:A44"/>
    <mergeCell ref="H42:H44"/>
    <mergeCell ref="I42:I44"/>
    <mergeCell ref="J42:J44"/>
    <mergeCell ref="B43:B44"/>
    <mergeCell ref="A51:A52"/>
    <mergeCell ref="B51:B52"/>
    <mergeCell ref="H51:H52"/>
    <mergeCell ref="I51:I52"/>
    <mergeCell ref="A53:A54"/>
    <mergeCell ref="B53:B54"/>
    <mergeCell ref="H53:H54"/>
    <mergeCell ref="I53:I54"/>
    <mergeCell ref="J53:J54"/>
    <mergeCell ref="A55:F55"/>
    <mergeCell ref="A56:J56"/>
    <mergeCell ref="A58:A59"/>
    <mergeCell ref="B58:B59"/>
    <mergeCell ref="F58:F59"/>
    <mergeCell ref="G58:G59"/>
    <mergeCell ref="H58:H59"/>
    <mergeCell ref="I58:I59"/>
    <mergeCell ref="A57:J57"/>
    <mergeCell ref="J58:J59"/>
    <mergeCell ref="A66:C66"/>
    <mergeCell ref="A68:F68"/>
    <mergeCell ref="A63:A65"/>
    <mergeCell ref="B63:B65"/>
    <mergeCell ref="F63:F65"/>
    <mergeCell ref="A67:C67"/>
    <mergeCell ref="A61:C61"/>
    <mergeCell ref="I63:I65"/>
    <mergeCell ref="A62:J62"/>
    <mergeCell ref="J63:J65"/>
    <mergeCell ref="H63:H65"/>
    <mergeCell ref="G63:G65"/>
  </mergeCells>
  <pageMargins left="0.70866141732283472" right="0.51181102362204722" top="0.74803149606299213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13</vt:i4>
      </vt:variant>
    </vt:vector>
  </HeadingPairs>
  <TitlesOfParts>
    <vt:vector size="35" baseType="lpstr">
      <vt:lpstr>Паспорт программы</vt:lpstr>
      <vt:lpstr>перечень</vt:lpstr>
      <vt:lpstr>свод вн+зн</vt:lpstr>
      <vt:lpstr>АП 1 вн</vt:lpstr>
      <vt:lpstr>АП2  - зн</vt:lpstr>
      <vt:lpstr>АП3 - СУБСИДИЯ</vt:lpstr>
      <vt:lpstr>АП4 - СУБСИДИЯ </vt:lpstr>
      <vt:lpstr>Субсидия</vt:lpstr>
      <vt:lpstr>АП 1 внутрикварталка</vt:lpstr>
      <vt:lpstr>АП2  - знопы</vt:lpstr>
      <vt:lpstr>свод для проекта</vt:lpstr>
      <vt:lpstr>свод</vt:lpstr>
      <vt:lpstr>АП-1</vt:lpstr>
      <vt:lpstr>АП-2</vt:lpstr>
      <vt:lpstr>АП-3</vt:lpstr>
      <vt:lpstr>АП-4</vt:lpstr>
      <vt:lpstr>АП-5</vt:lpstr>
      <vt:lpstr>АП -6</vt:lpstr>
      <vt:lpstr>АП-6</vt:lpstr>
      <vt:lpstr>АП_7</vt:lpstr>
      <vt:lpstr>АП - 8</vt:lpstr>
      <vt:lpstr>ИТОГО</vt:lpstr>
      <vt:lpstr>'АП-1'!_Hlk17798164</vt:lpstr>
      <vt:lpstr>'АП - 8'!_Hlk22206668</vt:lpstr>
      <vt:lpstr>'АП - 8'!_Hlk22207219</vt:lpstr>
      <vt:lpstr>'АП 1 вн'!Область_печати</vt:lpstr>
      <vt:lpstr>АП_7!Область_печати</vt:lpstr>
      <vt:lpstr>'АП2  - зн'!Область_печати</vt:lpstr>
      <vt:lpstr>'АП-3'!Область_печати</vt:lpstr>
      <vt:lpstr>'АП-5'!Область_печати</vt:lpstr>
      <vt:lpstr>'АП-6'!Область_печати</vt:lpstr>
      <vt:lpstr>'Паспорт программы'!Область_печати</vt:lpstr>
      <vt:lpstr>свод!Область_печати</vt:lpstr>
      <vt:lpstr>'свод вн+зн'!Область_печати</vt:lpstr>
      <vt:lpstr>'свод для проекта'!Область_печати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2023-12-13T07:03:07Z</cp:lastPrinted>
  <dcterms:created xsi:type="dcterms:W3CDTF">2019-10-08T12:16:41Z</dcterms:created>
  <dcterms:modified xsi:type="dcterms:W3CDTF">2025-02-24T09:17:32Z</dcterms:modified>
</cp:coreProperties>
</file>